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300"/>
  </bookViews>
  <sheets>
    <sheet name="I KVARTAL" sheetId="1" r:id="rId1"/>
  </sheets>
  <definedNames>
    <definedName name="_xlnm._FilterDatabase" localSheetId="0" hidden="1">'I KVARTAL'!$A$3:$AC$63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4" i="1"/>
  <c r="K61" i="1" l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H61" i="1" l="1"/>
  <c r="G5" i="1"/>
  <c r="J5" i="1"/>
  <c r="M5" i="1"/>
  <c r="G6" i="1"/>
  <c r="J6" i="1"/>
  <c r="M6" i="1"/>
  <c r="G7" i="1"/>
  <c r="J7" i="1"/>
  <c r="M7" i="1"/>
  <c r="G8" i="1"/>
  <c r="J8" i="1"/>
  <c r="M8" i="1"/>
  <c r="J9" i="1"/>
  <c r="M9" i="1"/>
  <c r="G10" i="1"/>
  <c r="J10" i="1"/>
  <c r="M10" i="1"/>
  <c r="G11" i="1"/>
  <c r="J11" i="1"/>
  <c r="M11" i="1"/>
  <c r="G12" i="1"/>
  <c r="J12" i="1"/>
  <c r="M12" i="1"/>
  <c r="G13" i="1"/>
  <c r="J13" i="1"/>
  <c r="M13" i="1"/>
  <c r="G14" i="1"/>
  <c r="J14" i="1"/>
  <c r="M14" i="1"/>
  <c r="G15" i="1"/>
  <c r="J15" i="1"/>
  <c r="M15" i="1"/>
  <c r="G16" i="1"/>
  <c r="J16" i="1"/>
  <c r="M16" i="1"/>
  <c r="G17" i="1"/>
  <c r="J17" i="1"/>
  <c r="M17" i="1"/>
  <c r="G18" i="1"/>
  <c r="J18" i="1"/>
  <c r="M18" i="1"/>
  <c r="G19" i="1"/>
  <c r="J19" i="1"/>
  <c r="M19" i="1"/>
  <c r="G20" i="1"/>
  <c r="J20" i="1"/>
  <c r="M20" i="1"/>
  <c r="G21" i="1"/>
  <c r="J21" i="1"/>
  <c r="M21" i="1"/>
  <c r="G22" i="1"/>
  <c r="J22" i="1"/>
  <c r="M22" i="1"/>
  <c r="G23" i="1"/>
  <c r="J23" i="1"/>
  <c r="M23" i="1"/>
  <c r="G24" i="1"/>
  <c r="J24" i="1"/>
  <c r="M24" i="1"/>
  <c r="G25" i="1"/>
  <c r="J25" i="1"/>
  <c r="M25" i="1"/>
  <c r="G26" i="1"/>
  <c r="J26" i="1"/>
  <c r="M26" i="1"/>
  <c r="G27" i="1"/>
  <c r="J27" i="1"/>
  <c r="M27" i="1"/>
  <c r="G28" i="1"/>
  <c r="J28" i="1"/>
  <c r="M28" i="1"/>
  <c r="G29" i="1"/>
  <c r="J29" i="1"/>
  <c r="M29" i="1"/>
  <c r="G30" i="1"/>
  <c r="J30" i="1"/>
  <c r="M30" i="1"/>
  <c r="G31" i="1"/>
  <c r="J31" i="1"/>
  <c r="M31" i="1"/>
  <c r="G32" i="1"/>
  <c r="J32" i="1"/>
  <c r="M32" i="1"/>
  <c r="G33" i="1"/>
  <c r="J33" i="1"/>
  <c r="M33" i="1"/>
  <c r="G34" i="1"/>
  <c r="J34" i="1"/>
  <c r="M34" i="1"/>
  <c r="G35" i="1"/>
  <c r="J35" i="1"/>
  <c r="M35" i="1"/>
  <c r="G36" i="1"/>
  <c r="J36" i="1"/>
  <c r="M36" i="1"/>
  <c r="G37" i="1"/>
  <c r="J37" i="1"/>
  <c r="M37" i="1"/>
  <c r="G38" i="1"/>
  <c r="J38" i="1"/>
  <c r="M38" i="1"/>
  <c r="G39" i="1"/>
  <c r="J39" i="1"/>
  <c r="M39" i="1"/>
  <c r="G40" i="1"/>
  <c r="J40" i="1"/>
  <c r="M40" i="1"/>
  <c r="G41" i="1"/>
  <c r="J41" i="1"/>
  <c r="M41" i="1"/>
  <c r="G42" i="1"/>
  <c r="J42" i="1"/>
  <c r="M42" i="1"/>
  <c r="G43" i="1"/>
  <c r="J43" i="1"/>
  <c r="M43" i="1"/>
  <c r="G44" i="1"/>
  <c r="J44" i="1"/>
  <c r="M44" i="1"/>
  <c r="G45" i="1"/>
  <c r="J45" i="1"/>
  <c r="M45" i="1"/>
  <c r="G46" i="1"/>
  <c r="J46" i="1"/>
  <c r="M46" i="1"/>
  <c r="G47" i="1"/>
  <c r="J47" i="1"/>
  <c r="M47" i="1"/>
  <c r="G48" i="1"/>
  <c r="J48" i="1"/>
  <c r="M48" i="1"/>
  <c r="G49" i="1"/>
  <c r="J49" i="1"/>
  <c r="M49" i="1"/>
  <c r="G50" i="1"/>
  <c r="J50" i="1"/>
  <c r="M50" i="1"/>
  <c r="G51" i="1"/>
  <c r="J51" i="1"/>
  <c r="M51" i="1"/>
  <c r="G52" i="1"/>
  <c r="J52" i="1"/>
  <c r="M52" i="1"/>
  <c r="G53" i="1"/>
  <c r="J53" i="1"/>
  <c r="M53" i="1"/>
  <c r="G54" i="1"/>
  <c r="J54" i="1"/>
  <c r="M54" i="1"/>
  <c r="G55" i="1"/>
  <c r="J55" i="1"/>
  <c r="M55" i="1"/>
  <c r="G56" i="1"/>
  <c r="J56" i="1"/>
  <c r="M56" i="1"/>
  <c r="G57" i="1"/>
  <c r="J57" i="1"/>
  <c r="M57" i="1"/>
  <c r="G58" i="1"/>
  <c r="J58" i="1"/>
  <c r="M58" i="1"/>
  <c r="G59" i="1"/>
  <c r="J59" i="1"/>
  <c r="M59" i="1"/>
  <c r="G60" i="1"/>
  <c r="J60" i="1"/>
  <c r="M60" i="1"/>
  <c r="M4" i="1"/>
  <c r="J4" i="1"/>
  <c r="G4" i="1"/>
  <c r="N57" i="1" l="1"/>
  <c r="N53" i="1"/>
  <c r="N49" i="1"/>
  <c r="N45" i="1"/>
  <c r="N41" i="1"/>
  <c r="N37" i="1"/>
  <c r="N33" i="1"/>
  <c r="N29" i="1"/>
  <c r="N25" i="1"/>
  <c r="N21" i="1"/>
  <c r="N17" i="1"/>
  <c r="N13" i="1"/>
  <c r="N9" i="1"/>
  <c r="N5" i="1"/>
  <c r="N4" i="1"/>
  <c r="M61" i="1"/>
  <c r="N58" i="1"/>
  <c r="N54" i="1"/>
  <c r="N50" i="1"/>
  <c r="N46" i="1"/>
  <c r="N42" i="1"/>
  <c r="N38" i="1"/>
  <c r="N34" i="1"/>
  <c r="J61" i="1"/>
  <c r="N30" i="1"/>
  <c r="N26" i="1"/>
  <c r="N22" i="1"/>
  <c r="N18" i="1"/>
  <c r="N14" i="1"/>
  <c r="N10" i="1"/>
  <c r="N6" i="1"/>
  <c r="N59" i="1"/>
  <c r="N55" i="1"/>
  <c r="N51" i="1"/>
  <c r="N47" i="1"/>
  <c r="N43" i="1"/>
  <c r="N39" i="1"/>
  <c r="N35" i="1"/>
  <c r="N27" i="1"/>
  <c r="N23" i="1"/>
  <c r="N19" i="1"/>
  <c r="N15" i="1"/>
  <c r="N11" i="1"/>
  <c r="N7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N31" i="1"/>
  <c r="G61" i="1"/>
  <c r="R32" i="1"/>
  <c r="N61" i="1" l="1"/>
  <c r="O54" i="1" s="1"/>
  <c r="S32" i="1"/>
  <c r="AA32" i="1" s="1"/>
  <c r="O55" i="1" l="1"/>
  <c r="O11" i="1"/>
  <c r="O30" i="1"/>
  <c r="O50" i="1"/>
  <c r="O36" i="1"/>
  <c r="O26" i="1"/>
  <c r="O18" i="1"/>
  <c r="O17" i="1"/>
  <c r="O56" i="1"/>
  <c r="O51" i="1"/>
  <c r="O15" i="1"/>
  <c r="O45" i="1"/>
  <c r="O29" i="1"/>
  <c r="O37" i="1"/>
  <c r="O47" i="1"/>
  <c r="O48" i="1"/>
  <c r="O44" i="1"/>
  <c r="O28" i="1"/>
  <c r="O31" i="1"/>
  <c r="O12" i="1"/>
  <c r="O40" i="1"/>
  <c r="O21" i="1"/>
  <c r="O20" i="1"/>
  <c r="O42" i="1"/>
  <c r="O10" i="1"/>
  <c r="O4" i="1"/>
  <c r="O57" i="1"/>
  <c r="O41" i="1"/>
  <c r="O59" i="1"/>
  <c r="O24" i="1"/>
  <c r="O23" i="1"/>
  <c r="O5" i="1"/>
  <c r="O19" i="1"/>
  <c r="O58" i="1"/>
  <c r="O49" i="1"/>
  <c r="O14" i="1"/>
  <c r="O32" i="1"/>
  <c r="O39" i="1"/>
  <c r="O13" i="1"/>
  <c r="O25" i="1"/>
  <c r="O9" i="1"/>
  <c r="O60" i="1"/>
  <c r="O27" i="1"/>
  <c r="O8" i="1"/>
  <c r="O53" i="1"/>
  <c r="O46" i="1"/>
  <c r="O52" i="1"/>
  <c r="O22" i="1"/>
  <c r="O33" i="1"/>
  <c r="O43" i="1"/>
  <c r="O16" i="1"/>
  <c r="O7" i="1"/>
  <c r="O34" i="1"/>
  <c r="O6" i="1"/>
  <c r="O35" i="1"/>
  <c r="O38" i="1"/>
  <c r="Y61" i="1"/>
  <c r="X61" i="1"/>
  <c r="W61" i="1"/>
  <c r="V61" i="1"/>
  <c r="U61" i="1"/>
  <c r="P61" i="1"/>
  <c r="E61" i="1"/>
  <c r="R60" i="1" l="1"/>
  <c r="S58" i="1"/>
  <c r="AA58" i="1" s="1"/>
  <c r="S57" i="1"/>
  <c r="AA57" i="1" s="1"/>
  <c r="S56" i="1"/>
  <c r="AA56" i="1" s="1"/>
  <c r="S54" i="1"/>
  <c r="AA54" i="1" s="1"/>
  <c r="R53" i="1"/>
  <c r="R52" i="1"/>
  <c r="S50" i="1"/>
  <c r="AA50" i="1" s="1"/>
  <c r="S49" i="1"/>
  <c r="AA49" i="1" s="1"/>
  <c r="S48" i="1"/>
  <c r="AA48" i="1" s="1"/>
  <c r="S46" i="1"/>
  <c r="AA46" i="1" s="1"/>
  <c r="S45" i="1"/>
  <c r="AA45" i="1" s="1"/>
  <c r="S44" i="1"/>
  <c r="AA44" i="1" s="1"/>
  <c r="S42" i="1"/>
  <c r="AA42" i="1" s="1"/>
  <c r="S41" i="1"/>
  <c r="AA41" i="1" s="1"/>
  <c r="S40" i="1"/>
  <c r="AA40" i="1" s="1"/>
  <c r="S38" i="1"/>
  <c r="AA38" i="1" s="1"/>
  <c r="S37" i="1"/>
  <c r="AA37" i="1" s="1"/>
  <c r="R36" i="1"/>
  <c r="S34" i="1"/>
  <c r="AA34" i="1" s="1"/>
  <c r="S33" i="1"/>
  <c r="AA33" i="1" s="1"/>
  <c r="S30" i="1"/>
  <c r="AA30" i="1" s="1"/>
  <c r="R29" i="1"/>
  <c r="S28" i="1"/>
  <c r="AA28" i="1" s="1"/>
  <c r="S26" i="1"/>
  <c r="AA26" i="1" s="1"/>
  <c r="S25" i="1"/>
  <c r="AA25" i="1" s="1"/>
  <c r="R24" i="1"/>
  <c r="S22" i="1"/>
  <c r="AA22" i="1" s="1"/>
  <c r="S21" i="1"/>
  <c r="AA21" i="1" s="1"/>
  <c r="R20" i="1"/>
  <c r="S18" i="1"/>
  <c r="AA18" i="1" s="1"/>
  <c r="S17" i="1"/>
  <c r="AA17" i="1" s="1"/>
  <c r="R16" i="1"/>
  <c r="S14" i="1"/>
  <c r="AA14" i="1" s="1"/>
  <c r="S13" i="1"/>
  <c r="AA13" i="1" s="1"/>
  <c r="R12" i="1"/>
  <c r="S10" i="1"/>
  <c r="AA10" i="1" s="1"/>
  <c r="S9" i="1"/>
  <c r="AA9" i="1" s="1"/>
  <c r="R8" i="1"/>
  <c r="S6" i="1"/>
  <c r="AA6" i="1" s="1"/>
  <c r="S4" i="1"/>
  <c r="AA4" i="1" s="1"/>
  <c r="S60" i="1" l="1"/>
  <c r="AA60" i="1" s="1"/>
  <c r="S52" i="1"/>
  <c r="AA52" i="1" s="1"/>
  <c r="S36" i="1"/>
  <c r="AA36" i="1" s="1"/>
  <c r="R37" i="1"/>
  <c r="S53" i="1"/>
  <c r="AA53" i="1" s="1"/>
  <c r="S20" i="1"/>
  <c r="AA20" i="1" s="1"/>
  <c r="R21" i="1"/>
  <c r="S24" i="1"/>
  <c r="AA24" i="1" s="1"/>
  <c r="R25" i="1"/>
  <c r="R45" i="1"/>
  <c r="R49" i="1"/>
  <c r="R50" i="1"/>
  <c r="R54" i="1"/>
  <c r="S8" i="1"/>
  <c r="AA8" i="1" s="1"/>
  <c r="R9" i="1"/>
  <c r="R33" i="1"/>
  <c r="R34" i="1"/>
  <c r="R17" i="1"/>
  <c r="S12" i="1"/>
  <c r="AA12" i="1" s="1"/>
  <c r="R13" i="1"/>
  <c r="R28" i="1"/>
  <c r="S29" i="1"/>
  <c r="AA29" i="1" s="1"/>
  <c r="R40" i="1"/>
  <c r="R57" i="1"/>
  <c r="S16" i="1"/>
  <c r="AA16" i="1" s="1"/>
  <c r="O61" i="1"/>
  <c r="R41" i="1"/>
  <c r="R44" i="1"/>
  <c r="R48" i="1"/>
  <c r="R56" i="1"/>
  <c r="Q61" i="1"/>
  <c r="R4" i="1"/>
  <c r="R58" i="1"/>
  <c r="R5" i="1"/>
  <c r="S5" i="1"/>
  <c r="AA5" i="1" s="1"/>
  <c r="Z61" i="1"/>
  <c r="R38" i="1"/>
  <c r="R6" i="1"/>
  <c r="S7" i="1"/>
  <c r="AA7" i="1" s="1"/>
  <c r="R7" i="1"/>
  <c r="R10" i="1"/>
  <c r="S11" i="1"/>
  <c r="AA11" i="1" s="1"/>
  <c r="R11" i="1"/>
  <c r="R14" i="1"/>
  <c r="S15" i="1"/>
  <c r="AA15" i="1" s="1"/>
  <c r="R15" i="1"/>
  <c r="R18" i="1"/>
  <c r="S19" i="1"/>
  <c r="AA19" i="1" s="1"/>
  <c r="R19" i="1"/>
  <c r="R22" i="1"/>
  <c r="S23" i="1"/>
  <c r="AA23" i="1" s="1"/>
  <c r="R23" i="1"/>
  <c r="R26" i="1"/>
  <c r="S27" i="1"/>
  <c r="AA27" i="1" s="1"/>
  <c r="R27" i="1"/>
  <c r="R42" i="1"/>
  <c r="S43" i="1"/>
  <c r="AA43" i="1" s="1"/>
  <c r="R43" i="1"/>
  <c r="S59" i="1"/>
  <c r="AA59" i="1" s="1"/>
  <c r="R59" i="1"/>
  <c r="S35" i="1"/>
  <c r="AA35" i="1" s="1"/>
  <c r="R35" i="1"/>
  <c r="S51" i="1"/>
  <c r="AA51" i="1" s="1"/>
  <c r="R51" i="1"/>
  <c r="S39" i="1"/>
  <c r="AA39" i="1" s="1"/>
  <c r="R39" i="1"/>
  <c r="S55" i="1"/>
  <c r="AA55" i="1" s="1"/>
  <c r="R55" i="1"/>
  <c r="R30" i="1"/>
  <c r="S31" i="1"/>
  <c r="AA31" i="1" s="1"/>
  <c r="R31" i="1"/>
  <c r="R46" i="1"/>
  <c r="S47" i="1"/>
  <c r="AA47" i="1" s="1"/>
  <c r="R47" i="1"/>
  <c r="AA61" i="1" l="1"/>
  <c r="S61" i="1"/>
  <c r="AA62" i="1" l="1"/>
  <c r="R61" i="1" s="1"/>
  <c r="T32" i="1" s="1"/>
  <c r="AB32" i="1" s="1"/>
  <c r="AC32" i="1" s="1"/>
  <c r="T26" i="1" l="1"/>
  <c r="AB26" i="1" s="1"/>
  <c r="AC26" i="1" s="1"/>
  <c r="T52" i="1"/>
  <c r="AB52" i="1" s="1"/>
  <c r="AC52" i="1" s="1"/>
  <c r="T22" i="1"/>
  <c r="AB22" i="1" s="1"/>
  <c r="AC22" i="1" s="1"/>
  <c r="T6" i="1"/>
  <c r="AB6" i="1" s="1"/>
  <c r="AC6" i="1" s="1"/>
  <c r="T25" i="1"/>
  <c r="AB25" i="1" s="1"/>
  <c r="AC25" i="1" s="1"/>
  <c r="T5" i="1"/>
  <c r="AB5" i="1" s="1"/>
  <c r="AC5" i="1" s="1"/>
  <c r="T50" i="1"/>
  <c r="AB50" i="1" s="1"/>
  <c r="AC50" i="1" s="1"/>
  <c r="T51" i="1"/>
  <c r="AB51" i="1" s="1"/>
  <c r="AC51" i="1" s="1"/>
  <c r="T59" i="1"/>
  <c r="AB59" i="1" s="1"/>
  <c r="AC59" i="1" s="1"/>
  <c r="T44" i="1"/>
  <c r="AB44" i="1" s="1"/>
  <c r="AC44" i="1" s="1"/>
  <c r="T37" i="1"/>
  <c r="AB37" i="1" s="1"/>
  <c r="AC37" i="1" s="1"/>
  <c r="T10" i="1"/>
  <c r="AB10" i="1" s="1"/>
  <c r="AC10" i="1" s="1"/>
  <c r="T57" i="1"/>
  <c r="AB57" i="1" s="1"/>
  <c r="AC57" i="1" s="1"/>
  <c r="T43" i="1"/>
  <c r="AB43" i="1" s="1"/>
  <c r="AC43" i="1" s="1"/>
  <c r="T41" i="1"/>
  <c r="AB41" i="1" s="1"/>
  <c r="AC41" i="1" s="1"/>
  <c r="T31" i="1"/>
  <c r="AB31" i="1" s="1"/>
  <c r="AC31" i="1" s="1"/>
  <c r="T14" i="1"/>
  <c r="AB14" i="1" s="1"/>
  <c r="AC14" i="1" s="1"/>
  <c r="T34" i="1"/>
  <c r="AB34" i="1" s="1"/>
  <c r="AC34" i="1" s="1"/>
  <c r="T38" i="1"/>
  <c r="AB38" i="1" s="1"/>
  <c r="AC38" i="1" s="1"/>
  <c r="T4" i="1"/>
  <c r="AB4" i="1" s="1"/>
  <c r="T15" i="1"/>
  <c r="AB15" i="1" s="1"/>
  <c r="AC15" i="1" s="1"/>
  <c r="T53" i="1"/>
  <c r="AB53" i="1" s="1"/>
  <c r="AC53" i="1" s="1"/>
  <c r="T7" i="1"/>
  <c r="AB7" i="1" s="1"/>
  <c r="AC7" i="1" s="1"/>
  <c r="T11" i="1"/>
  <c r="AB11" i="1" s="1"/>
  <c r="AC11" i="1" s="1"/>
  <c r="T45" i="1"/>
  <c r="AB45" i="1" s="1"/>
  <c r="AC45" i="1" s="1"/>
  <c r="T46" i="1"/>
  <c r="AB46" i="1" s="1"/>
  <c r="AC46" i="1" s="1"/>
  <c r="T58" i="1"/>
  <c r="AB58" i="1" s="1"/>
  <c r="AC58" i="1" s="1"/>
  <c r="T13" i="1"/>
  <c r="AB13" i="1" s="1"/>
  <c r="AC13" i="1" s="1"/>
  <c r="T27" i="1"/>
  <c r="AB27" i="1" s="1"/>
  <c r="AC27" i="1" s="1"/>
  <c r="T48" i="1"/>
  <c r="AB48" i="1" s="1"/>
  <c r="AC48" i="1" s="1"/>
  <c r="T23" i="1"/>
  <c r="AB23" i="1" s="1"/>
  <c r="AC23" i="1" s="1"/>
  <c r="T60" i="1"/>
  <c r="AB60" i="1" s="1"/>
  <c r="AC60" i="1" s="1"/>
  <c r="T20" i="1"/>
  <c r="AB20" i="1" s="1"/>
  <c r="AC20" i="1" s="1"/>
  <c r="T54" i="1"/>
  <c r="AB54" i="1" s="1"/>
  <c r="AC54" i="1" s="1"/>
  <c r="T36" i="1"/>
  <c r="AB36" i="1" s="1"/>
  <c r="AC36" i="1" s="1"/>
  <c r="T42" i="1"/>
  <c r="AB42" i="1" s="1"/>
  <c r="AC42" i="1" s="1"/>
  <c r="T30" i="1"/>
  <c r="AB30" i="1" s="1"/>
  <c r="AC30" i="1" s="1"/>
  <c r="T29" i="1"/>
  <c r="AB29" i="1" s="1"/>
  <c r="AC29" i="1" s="1"/>
  <c r="T39" i="1"/>
  <c r="AB39" i="1" s="1"/>
  <c r="AC39" i="1" s="1"/>
  <c r="T9" i="1"/>
  <c r="AB9" i="1" s="1"/>
  <c r="AC9" i="1" s="1"/>
  <c r="T18" i="1"/>
  <c r="AB18" i="1" s="1"/>
  <c r="AC18" i="1" s="1"/>
  <c r="T49" i="1"/>
  <c r="AB49" i="1" s="1"/>
  <c r="AC49" i="1" s="1"/>
  <c r="T21" i="1"/>
  <c r="AB21" i="1" s="1"/>
  <c r="AC21" i="1" s="1"/>
  <c r="T47" i="1"/>
  <c r="AB47" i="1" s="1"/>
  <c r="AC47" i="1" s="1"/>
  <c r="R62" i="1"/>
  <c r="T12" i="1"/>
  <c r="AB12" i="1" s="1"/>
  <c r="AC12" i="1" s="1"/>
  <c r="T40" i="1"/>
  <c r="AB40" i="1" s="1"/>
  <c r="AC40" i="1" s="1"/>
  <c r="T56" i="1"/>
  <c r="AB56" i="1" s="1"/>
  <c r="AC56" i="1" s="1"/>
  <c r="T8" i="1"/>
  <c r="AB8" i="1" s="1"/>
  <c r="AC8" i="1" s="1"/>
  <c r="T16" i="1"/>
  <c r="AB16" i="1" s="1"/>
  <c r="AC16" i="1" s="1"/>
  <c r="T28" i="1"/>
  <c r="AB28" i="1" s="1"/>
  <c r="AC28" i="1" s="1"/>
  <c r="T17" i="1"/>
  <c r="AB17" i="1" s="1"/>
  <c r="AC17" i="1" s="1"/>
  <c r="T33" i="1"/>
  <c r="AB33" i="1" s="1"/>
  <c r="AC33" i="1" s="1"/>
  <c r="T55" i="1"/>
  <c r="AB55" i="1" s="1"/>
  <c r="AC55" i="1" s="1"/>
  <c r="T19" i="1"/>
  <c r="AB19" i="1" s="1"/>
  <c r="AC19" i="1" s="1"/>
  <c r="T35" i="1"/>
  <c r="AB35" i="1" s="1"/>
  <c r="AC35" i="1" s="1"/>
  <c r="T24" i="1"/>
  <c r="AB24" i="1" s="1"/>
  <c r="AC24" i="1" s="1"/>
  <c r="AC4" i="1" l="1"/>
  <c r="AB62" i="1"/>
  <c r="C63" i="1" s="1"/>
  <c r="T61" i="1"/>
  <c r="AB61" i="1" s="1"/>
</calcChain>
</file>

<file path=xl/sharedStrings.xml><?xml version="1.0" encoding="utf-8"?>
<sst xmlns="http://schemas.openxmlformats.org/spreadsheetml/2006/main" count="156" uniqueCount="156">
  <si>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</si>
  <si>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</si>
  <si>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</si>
  <si>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</si>
  <si>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</si>
  <si>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</si>
  <si>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</si>
  <si>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</si>
  <si>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</si>
  <si>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</si>
  <si>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</si>
  <si>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</si>
  <si>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</si>
  <si>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</si>
  <si>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</si>
  <si>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</si>
  <si>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</si>
  <si>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</si>
  <si>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</si>
  <si>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</si>
  <si>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</si>
  <si>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</si>
  <si>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</si>
  <si>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</si>
  <si>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</si>
  <si>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</si>
  <si>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</si>
  <si>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</si>
  <si>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</si>
  <si>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</si>
  <si>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</si>
  <si>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</si>
  <si>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</si>
  <si>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</si>
  <si>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</si>
  <si>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</si>
  <si>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</si>
  <si>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</si>
  <si>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</si>
  <si>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</si>
  <si>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</si>
  <si>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</si>
  <si>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</si>
  <si>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</si>
  <si>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</si>
  <si>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</si>
  <si>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</si>
  <si>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</si>
  <si>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</si>
  <si>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</si>
  <si>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</si>
  <si>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</si>
  <si>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</si>
  <si>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</si>
  <si>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</si>
  <si>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</si>
  <si>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</si>
  <si>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</si>
  <si>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</si>
  <si>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</si>
  <si>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</si>
  <si>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</si>
  <si>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</si>
  <si>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</si>
  <si>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</si>
  <si>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</si>
  <si>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</si>
  <si>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</si>
  <si>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</si>
  <si>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</si>
  <si>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</si>
  <si>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</si>
  <si>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</si>
  <si>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</si>
  <si>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</si>
  <si>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</si>
  <si>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</si>
  <si>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</si>
  <si>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</si>
  <si>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</si>
  <si>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</si>
  <si>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</si>
  <si>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</si>
  <si>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</si>
  <si>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</si>
  <si>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</si>
  <si>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</si>
  <si>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</si>
  <si>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</si>
  <si>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</si>
  <si>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</si>
  <si>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</si>
  <si>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</si>
  <si>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</si>
  <si>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</si>
  <si>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</si>
  <si>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</si>
  <si>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</si>
  <si>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</si>
  <si>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</si>
  <si>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</si>
  <si>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</si>
  <si>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</si>
  <si>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</si>
  <si>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</si>
  <si>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</si>
  <si>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</si>
  <si>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Suma koeficijenata po ZU - januar</t>
  </si>
  <si>
    <t>Suma koeficijenata po ZU - februar</t>
  </si>
  <si>
    <t>Suma koeficijenata po ZU - mart</t>
  </si>
  <si>
    <t>% greške (DSG kontrola) - januar</t>
  </si>
  <si>
    <t>6 = 4 * (1-%5)</t>
  </si>
  <si>
    <t>9 = 7 * (1-%8)</t>
  </si>
  <si>
    <t>12 = 10 * (1-%11)</t>
  </si>
  <si>
    <t>13 = 6 + 9 +12</t>
  </si>
  <si>
    <t>14 = 13 /(suma 13)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</si>
  <si>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</si>
  <si>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</si>
  <si>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</si>
  <si>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</si>
  <si>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</si>
  <si>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</si>
  <si>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</si>
  <si>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Sredstva za DSG učinak za kvartal</t>
  </si>
  <si>
    <t>20% Varijabilnog dela 2019.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</si>
  <si>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</si>
  <si>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</si>
  <si>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</si>
  <si>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16 = 15 / 4 (četvrtina)</t>
  </si>
  <si>
    <t>80% Varijabilnog dela 2019. za kvartal + razlika za kvalitet za kvartal</t>
  </si>
  <si>
    <t>% greška (DSG kontrola) - februar</t>
  </si>
  <si>
    <t>% greška (DSG kontrola) - mart</t>
  </si>
  <si>
    <t>ZDRAVSTVENA USTANOVA</t>
  </si>
  <si>
    <t>Suma koeficijenata po ZU umanjena za % greške- januar</t>
  </si>
  <si>
    <t>Suma koeficijenata po ZU umanjena za % greške- februar</t>
  </si>
  <si>
    <t>Suma koeficijenata po ZU umanjena za % greške- mart</t>
  </si>
  <si>
    <t>DSG Učinak - udeo u ukupnim koeficijentima</t>
  </si>
  <si>
    <t>Varijabilni deo naknade - Prilog 1a Pravilnika o ugovaranju ZZ za 2019. godinu</t>
  </si>
  <si>
    <t>1/4 Varijabilnog dela za 2019. godinu (kvartal)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</si>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</sst>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164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3" fontId="5" fillId="3" borderId="6" xfId="0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9" xfId="0" applyNumberFormat="1" applyFont="1" applyFill="1" applyBorder="1"/>
    <xf numFmtId="3" fontId="2" fillId="4" borderId="10" xfId="0" applyNumberFormat="1" applyFont="1" applyFill="1" applyBorder="1"/>
    <xf numFmtId="3" fontId="0" fillId="4" borderId="6" xfId="0" applyNumberFormat="1" applyFill="1" applyBorder="1"/>
    <xf numFmtId="3" fontId="0" fillId="4" borderId="10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10" xfId="0" applyNumberFormat="1" applyFont="1" applyFill="1" applyBorder="1"/>
    <xf numFmtId="3" fontId="7" fillId="4" borderId="10" xfId="0" applyNumberFormat="1" applyFont="1" applyFill="1" applyBorder="1"/>
    <xf numFmtId="3" fontId="5" fillId="3" borderId="12" xfId="0" applyNumberFormat="1" applyFont="1" applyFill="1" applyBorder="1"/>
    <xf numFmtId="3" fontId="0" fillId="0" borderId="0" xfId="0" applyNumberFormat="1"/>
    <xf numFmtId="3" fontId="5" fillId="3" borderId="5" xfId="0" applyNumberFormat="1" applyFont="1" applyFill="1" applyBorder="1"/>
    <xf numFmtId="3" fontId="5" fillId="3" borderId="7" xfId="0" applyNumberFormat="1" applyFont="1" applyFill="1" applyBorder="1"/>
    <xf numFmtId="3" fontId="1" fillId="3" borderId="7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/>
    <xf numFmtId="10" fontId="1" fillId="3" borderId="5" xfId="0" applyNumberFormat="1" applyFont="1" applyFill="1" applyBorder="1"/>
    <xf numFmtId="10" fontId="5" fillId="3" borderId="5" xfId="2" applyNumberFormat="1" applyFont="1" applyFill="1" applyBorder="1"/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8" xfId="0" applyNumberFormat="1" applyFont="1" applyFill="1" applyBorder="1"/>
    <xf numFmtId="3" fontId="5" fillId="5" borderId="11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D1" zoomScale="82" zoomScaleNormal="82" workbookViewId="0">
      <selection activeCell="S79" sqref="S79"/>
    </sheetView>
  </sheetViews>
  <sheetFormatPr defaultColWidth="9.140625" defaultRowHeight="15" x14ac:dyDescent="0.25"/>
  <cols>
    <col min="1" max="1" width="6.5703125" customWidth="1"/>
    <col min="2" max="2" width="12.140625" customWidth="1"/>
    <col min="3" max="3" width="68" customWidth="1"/>
    <col min="4" max="4" width="10.42578125" customWidth="1"/>
    <col min="5" max="5" width="13.140625" customWidth="1"/>
    <col min="6" max="7" width="11.28515625" customWidth="1"/>
    <col min="8" max="8" width="13.42578125" customWidth="1"/>
    <col min="9" max="10" width="11.28515625" customWidth="1"/>
    <col min="11" max="11" width="13.42578125" customWidth="1"/>
    <col min="12" max="12" width="11.28515625" customWidth="1"/>
    <col min="13" max="13" width="13.5703125" customWidth="1"/>
    <col min="14" max="14" width="13.42578125" customWidth="1"/>
    <col min="15" max="15" width="14.14062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8.7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9" ht="129.75" customHeight="1" x14ac:dyDescent="0.25">
      <c r="A2" s="1" t="s">
        <v>0</v>
      </c>
      <c r="B2" s="1" t="s">
        <v>1</v>
      </c>
      <c r="C2" s="1" t="s">
        <v>132</v>
      </c>
      <c r="D2" s="1" t="s">
        <v>2</v>
      </c>
      <c r="E2" s="1" t="s">
        <v>107</v>
      </c>
      <c r="F2" s="1" t="s">
        <v>110</v>
      </c>
      <c r="G2" s="1" t="s">
        <v>133</v>
      </c>
      <c r="H2" s="1" t="s">
        <v>108</v>
      </c>
      <c r="I2" s="1" t="s">
        <v>130</v>
      </c>
      <c r="J2" s="1" t="s">
        <v>134</v>
      </c>
      <c r="K2" s="1" t="s">
        <v>109</v>
      </c>
      <c r="L2" s="1" t="s">
        <v>131</v>
      </c>
      <c r="M2" s="1" t="s">
        <v>135</v>
      </c>
      <c r="N2" s="1" t="s">
        <v>106</v>
      </c>
      <c r="O2" s="1" t="s">
        <v>136</v>
      </c>
      <c r="P2" s="1" t="s">
        <v>137</v>
      </c>
      <c r="Q2" s="1" t="s">
        <v>138</v>
      </c>
      <c r="R2" s="1" t="s">
        <v>129</v>
      </c>
      <c r="S2" s="1" t="s">
        <v>124</v>
      </c>
      <c r="T2" s="1" t="s">
        <v>123</v>
      </c>
      <c r="U2" s="44" t="s">
        <v>3</v>
      </c>
      <c r="V2" s="44" t="s">
        <v>4</v>
      </c>
      <c r="W2" s="44" t="s">
        <v>5</v>
      </c>
      <c r="X2" s="44" t="s">
        <v>6</v>
      </c>
      <c r="Y2" s="44" t="s">
        <v>7</v>
      </c>
      <c r="Z2" s="1" t="s">
        <v>139</v>
      </c>
      <c r="AA2" s="1" t="s">
        <v>125</v>
      </c>
      <c r="AB2" s="1" t="s">
        <v>126</v>
      </c>
      <c r="AC2" s="1" t="s">
        <v>127</v>
      </c>
    </row>
    <row r="3" spans="1:29" s="43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111</v>
      </c>
      <c r="H3" s="2">
        <v>7</v>
      </c>
      <c r="I3" s="2">
        <v>8</v>
      </c>
      <c r="J3" s="2" t="s">
        <v>112</v>
      </c>
      <c r="K3" s="2">
        <v>10</v>
      </c>
      <c r="L3" s="2">
        <v>11</v>
      </c>
      <c r="M3" s="2" t="s">
        <v>113</v>
      </c>
      <c r="N3" s="2" t="s">
        <v>114</v>
      </c>
      <c r="O3" s="2" t="s">
        <v>115</v>
      </c>
      <c r="P3" s="2">
        <v>15</v>
      </c>
      <c r="Q3" s="30" t="s">
        <v>128</v>
      </c>
      <c r="R3" s="2" t="s">
        <v>116</v>
      </c>
      <c r="S3" s="2" t="s">
        <v>117</v>
      </c>
      <c r="T3" s="2" t="s">
        <v>118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 t="s">
        <v>119</v>
      </c>
      <c r="AA3" s="2" t="s">
        <v>120</v>
      </c>
      <c r="AB3" s="2" t="s">
        <v>121</v>
      </c>
      <c r="AC3" s="2" t="s">
        <v>122</v>
      </c>
    </row>
    <row r="4" spans="1:29" s="9" customFormat="1" x14ac:dyDescent="0.25">
      <c r="A4" s="3">
        <v>1</v>
      </c>
      <c r="B4" s="35" t="s">
        <v>8</v>
      </c>
      <c r="C4" s="4" t="s">
        <v>9</v>
      </c>
      <c r="D4" s="5">
        <v>1</v>
      </c>
      <c r="E4" s="27">
        <v>1315</v>
      </c>
      <c r="F4" s="31">
        <v>6.5199999999999994E-2</v>
      </c>
      <c r="G4" s="27">
        <f>E4*(1-F4)</f>
        <v>1229.2619999999999</v>
      </c>
      <c r="H4" s="27">
        <v>2263.4999999999759</v>
      </c>
      <c r="I4" s="31">
        <v>7.8E-2</v>
      </c>
      <c r="J4" s="27">
        <f t="shared" ref="J4:J35" si="0">H4*(1-I4)</f>
        <v>2086.9469999999778</v>
      </c>
      <c r="K4" s="27">
        <v>1524.04</v>
      </c>
      <c r="L4" s="31">
        <v>6.25E-2</v>
      </c>
      <c r="M4" s="27">
        <f>K4*(1-L4)</f>
        <v>1428.7874999999999</v>
      </c>
      <c r="N4" s="27">
        <f t="shared" ref="N4:N35" si="1">G4+J4+M4</f>
        <v>4744.9964999999775</v>
      </c>
      <c r="O4" s="6">
        <f>N4/$N$61</f>
        <v>8.5018948855389125E-3</v>
      </c>
      <c r="P4" s="7">
        <v>44754000</v>
      </c>
      <c r="Q4" s="7">
        <f>P4/4</f>
        <v>11188500</v>
      </c>
      <c r="R4" s="8">
        <f>Q4*0.8</f>
        <v>8950800</v>
      </c>
      <c r="S4" s="8">
        <f t="shared" ref="S4:S60" si="2">Q4*0.2</f>
        <v>2237700</v>
      </c>
      <c r="T4" s="5">
        <f>O4*$R$61</f>
        <v>11333164.888404749</v>
      </c>
      <c r="U4" s="34">
        <v>1</v>
      </c>
      <c r="V4" s="34">
        <v>1</v>
      </c>
      <c r="W4" s="34">
        <v>0</v>
      </c>
      <c r="X4" s="34">
        <v>1</v>
      </c>
      <c r="Y4" s="34">
        <v>0</v>
      </c>
      <c r="Z4" s="34">
        <f>+U4+V4+W4+X4+Y4</f>
        <v>3</v>
      </c>
      <c r="AA4" s="5">
        <f>0.2*Z4*S4</f>
        <v>1342620.0000000002</v>
      </c>
      <c r="AB4" s="37">
        <f t="shared" ref="AB4:AB61" si="3">T4+AA4</f>
        <v>12675784.888404749</v>
      </c>
      <c r="AC4" s="38">
        <f>AB4/Q4</f>
        <v>1.1329297840107924</v>
      </c>
    </row>
    <row r="5" spans="1:29" s="9" customFormat="1" x14ac:dyDescent="0.25">
      <c r="A5" s="10">
        <v>2</v>
      </c>
      <c r="B5" s="36" t="s">
        <v>10</v>
      </c>
      <c r="C5" s="11" t="s">
        <v>11</v>
      </c>
      <c r="D5" s="5">
        <v>1</v>
      </c>
      <c r="E5" s="28">
        <v>1054</v>
      </c>
      <c r="F5" s="31">
        <v>0.18540000000000001</v>
      </c>
      <c r="G5" s="27">
        <f t="shared" ref="G5:G60" si="4">E5*(1-F5)</f>
        <v>858.58839999999998</v>
      </c>
      <c r="H5" s="27">
        <v>1514.7900000000018</v>
      </c>
      <c r="I5" s="31">
        <v>0.22</v>
      </c>
      <c r="J5" s="27">
        <f t="shared" si="0"/>
        <v>1181.5362000000014</v>
      </c>
      <c r="K5" s="27">
        <v>1558.55</v>
      </c>
      <c r="L5" s="31">
        <v>0.15</v>
      </c>
      <c r="M5" s="27">
        <f t="shared" ref="M5:M60" si="5">K5*(1-L5)</f>
        <v>1324.7674999999999</v>
      </c>
      <c r="N5" s="27">
        <f t="shared" si="1"/>
        <v>3364.8921000000014</v>
      </c>
      <c r="O5" s="6">
        <f t="shared" ref="O5:O60" si="6">N5/$N$61</f>
        <v>6.029079038389268E-3</v>
      </c>
      <c r="P5" s="12">
        <v>44783000</v>
      </c>
      <c r="Q5" s="7">
        <f t="shared" ref="Q5:Q60" si="7">P5/4</f>
        <v>11195750</v>
      </c>
      <c r="R5" s="8">
        <f t="shared" ref="R5:R60" si="8">Q5*0.8</f>
        <v>8956600</v>
      </c>
      <c r="S5" s="8">
        <f t="shared" si="2"/>
        <v>2239150</v>
      </c>
      <c r="T5" s="5">
        <f t="shared" ref="T5:T60" si="9">O5*$R$61</f>
        <v>8036860.9336151723</v>
      </c>
      <c r="U5" s="34">
        <v>0</v>
      </c>
      <c r="V5" s="34">
        <v>1</v>
      </c>
      <c r="W5" s="34">
        <v>1</v>
      </c>
      <c r="X5" s="34">
        <v>0</v>
      </c>
      <c r="Y5" s="34">
        <v>1</v>
      </c>
      <c r="Z5" s="34">
        <f t="shared" ref="Z5:Z60" si="10">+U5+V5+W5+X5+Y5</f>
        <v>3</v>
      </c>
      <c r="AA5" s="5">
        <f t="shared" ref="AA5:AA60" si="11">0.2*Z5*S5</f>
        <v>1343490.0000000002</v>
      </c>
      <c r="AB5" s="37">
        <f t="shared" si="3"/>
        <v>9380350.9336151723</v>
      </c>
      <c r="AC5" s="38">
        <f t="shared" ref="AC5:AC60" si="12">AB5/Q5</f>
        <v>0.83784926723222408</v>
      </c>
    </row>
    <row r="6" spans="1:29" s="9" customFormat="1" x14ac:dyDescent="0.25">
      <c r="A6" s="10">
        <v>3</v>
      </c>
      <c r="B6" s="36" t="s">
        <v>12</v>
      </c>
      <c r="C6" s="11" t="s">
        <v>13</v>
      </c>
      <c r="D6" s="5">
        <v>1</v>
      </c>
      <c r="E6" s="28">
        <v>4107</v>
      </c>
      <c r="F6" s="31">
        <v>0.47610000000000002</v>
      </c>
      <c r="G6" s="27">
        <f t="shared" si="4"/>
        <v>2151.6573000000003</v>
      </c>
      <c r="H6" s="27">
        <v>1369.5799999999861</v>
      </c>
      <c r="I6" s="31">
        <v>4.3799999999999999E-2</v>
      </c>
      <c r="J6" s="27">
        <f t="shared" si="0"/>
        <v>1309.5923959999868</v>
      </c>
      <c r="K6" s="27">
        <v>1519.96</v>
      </c>
      <c r="L6" s="31">
        <v>4.6300000000000001E-2</v>
      </c>
      <c r="M6" s="27">
        <f t="shared" si="5"/>
        <v>1449.5858519999999</v>
      </c>
      <c r="N6" s="27">
        <f t="shared" si="1"/>
        <v>4910.8355479999873</v>
      </c>
      <c r="O6" s="6">
        <f t="shared" si="6"/>
        <v>8.799038656670026E-3</v>
      </c>
      <c r="P6" s="12">
        <v>53890000</v>
      </c>
      <c r="Q6" s="7">
        <f t="shared" si="7"/>
        <v>13472500</v>
      </c>
      <c r="R6" s="8">
        <f t="shared" si="8"/>
        <v>10778000</v>
      </c>
      <c r="S6" s="8">
        <f t="shared" si="2"/>
        <v>2694500</v>
      </c>
      <c r="T6" s="5">
        <f t="shared" si="9"/>
        <v>11729262.393623181</v>
      </c>
      <c r="U6" s="34">
        <v>0</v>
      </c>
      <c r="V6" s="34">
        <v>0</v>
      </c>
      <c r="W6" s="34">
        <v>0</v>
      </c>
      <c r="X6" s="34">
        <v>0</v>
      </c>
      <c r="Y6" s="34">
        <v>1</v>
      </c>
      <c r="Z6" s="34">
        <f t="shared" si="10"/>
        <v>1</v>
      </c>
      <c r="AA6" s="5">
        <f t="shared" si="11"/>
        <v>538900</v>
      </c>
      <c r="AB6" s="37">
        <f t="shared" si="3"/>
        <v>12268162.393623181</v>
      </c>
      <c r="AC6" s="38">
        <f t="shared" si="12"/>
        <v>0.91060771153261688</v>
      </c>
    </row>
    <row r="7" spans="1:29" s="9" customFormat="1" x14ac:dyDescent="0.25">
      <c r="A7" s="10">
        <v>4</v>
      </c>
      <c r="B7" s="36" t="s">
        <v>14</v>
      </c>
      <c r="C7" s="11" t="s">
        <v>145</v>
      </c>
      <c r="D7" s="5">
        <v>1</v>
      </c>
      <c r="E7" s="28">
        <v>1355</v>
      </c>
      <c r="F7" s="31">
        <v>0.25719999999999998</v>
      </c>
      <c r="G7" s="27">
        <f t="shared" si="4"/>
        <v>1006.494</v>
      </c>
      <c r="H7" s="27">
        <v>1572.4500000000007</v>
      </c>
      <c r="I7" s="31">
        <v>0.28029999999999999</v>
      </c>
      <c r="J7" s="27">
        <f t="shared" si="0"/>
        <v>1131.6922650000006</v>
      </c>
      <c r="K7" s="27">
        <v>1682.55</v>
      </c>
      <c r="L7" s="31">
        <v>0.30649999999999999</v>
      </c>
      <c r="M7" s="27">
        <f t="shared" si="5"/>
        <v>1166.8484249999999</v>
      </c>
      <c r="N7" s="27">
        <f t="shared" si="1"/>
        <v>3305.0346900000004</v>
      </c>
      <c r="O7" s="6">
        <f t="shared" si="6"/>
        <v>5.9218289259939019E-3</v>
      </c>
      <c r="P7" s="12">
        <v>47872000</v>
      </c>
      <c r="Q7" s="7">
        <f t="shared" si="7"/>
        <v>11968000</v>
      </c>
      <c r="R7" s="8">
        <f t="shared" si="8"/>
        <v>9574400</v>
      </c>
      <c r="S7" s="8">
        <f t="shared" si="2"/>
        <v>2393600</v>
      </c>
      <c r="T7" s="5">
        <f t="shared" si="9"/>
        <v>7893894.7802528115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f t="shared" si="10"/>
        <v>1</v>
      </c>
      <c r="AA7" s="5">
        <f t="shared" si="11"/>
        <v>478720</v>
      </c>
      <c r="AB7" s="37">
        <f t="shared" si="3"/>
        <v>8372614.7802528115</v>
      </c>
      <c r="AC7" s="38">
        <f t="shared" si="12"/>
        <v>0.69958345423235391</v>
      </c>
    </row>
    <row r="8" spans="1:29" s="9" customFormat="1" x14ac:dyDescent="0.25">
      <c r="A8" s="10">
        <v>5</v>
      </c>
      <c r="B8" s="36" t="s">
        <v>15</v>
      </c>
      <c r="C8" s="11" t="s">
        <v>146</v>
      </c>
      <c r="D8" s="5">
        <v>1</v>
      </c>
      <c r="E8" s="28">
        <v>926</v>
      </c>
      <c r="F8" s="31">
        <v>0.50249999999999995</v>
      </c>
      <c r="G8" s="27">
        <f t="shared" si="4"/>
        <v>460.68500000000006</v>
      </c>
      <c r="H8" s="27">
        <v>623.49000000000149</v>
      </c>
      <c r="I8" s="31">
        <v>0.14749999999999999</v>
      </c>
      <c r="J8" s="27">
        <f t="shared" si="0"/>
        <v>531.52522500000134</v>
      </c>
      <c r="K8" s="27">
        <v>638.17000000000098</v>
      </c>
      <c r="L8" s="31">
        <v>5.7099999999999998E-2</v>
      </c>
      <c r="M8" s="27">
        <f t="shared" si="5"/>
        <v>601.73049300000093</v>
      </c>
      <c r="N8" s="27">
        <f t="shared" si="1"/>
        <v>1593.9407180000023</v>
      </c>
      <c r="O8" s="6">
        <f t="shared" si="6"/>
        <v>2.8559592063379831E-3</v>
      </c>
      <c r="P8" s="12">
        <v>20579000</v>
      </c>
      <c r="Q8" s="7">
        <f t="shared" si="7"/>
        <v>5144750</v>
      </c>
      <c r="R8" s="8">
        <f t="shared" si="8"/>
        <v>4115800</v>
      </c>
      <c r="S8" s="8">
        <f t="shared" si="2"/>
        <v>1028950</v>
      </c>
      <c r="T8" s="5">
        <f t="shared" si="9"/>
        <v>3807040.316981555</v>
      </c>
      <c r="U8" s="34">
        <v>0</v>
      </c>
      <c r="V8" s="34">
        <v>0</v>
      </c>
      <c r="W8" s="34">
        <v>0</v>
      </c>
      <c r="X8" s="34">
        <v>0</v>
      </c>
      <c r="Y8" s="34">
        <v>1</v>
      </c>
      <c r="Z8" s="34">
        <f t="shared" si="10"/>
        <v>1</v>
      </c>
      <c r="AA8" s="5">
        <f t="shared" si="11"/>
        <v>205790</v>
      </c>
      <c r="AB8" s="37">
        <f t="shared" si="3"/>
        <v>4012830.316981555</v>
      </c>
      <c r="AC8" s="38">
        <f t="shared" si="12"/>
        <v>0.77998548364479425</v>
      </c>
    </row>
    <row r="9" spans="1:29" s="9" customFormat="1" x14ac:dyDescent="0.25">
      <c r="A9" s="10">
        <v>6</v>
      </c>
      <c r="B9" s="36" t="s">
        <v>16</v>
      </c>
      <c r="C9" s="11" t="s">
        <v>17</v>
      </c>
      <c r="D9" s="5">
        <v>1</v>
      </c>
      <c r="E9" s="28">
        <v>692</v>
      </c>
      <c r="F9" s="31">
        <v>0.11899999999999999</v>
      </c>
      <c r="G9" s="27">
        <f>E9*(1-CF39)</f>
        <v>692</v>
      </c>
      <c r="H9" s="27">
        <v>850.33999999999924</v>
      </c>
      <c r="I9" s="31">
        <v>0.1933</v>
      </c>
      <c r="J9" s="27">
        <f t="shared" si="0"/>
        <v>685.96927799999935</v>
      </c>
      <c r="K9" s="27">
        <v>909.34999999999991</v>
      </c>
      <c r="L9" s="31">
        <v>0.1111</v>
      </c>
      <c r="M9" s="27">
        <f t="shared" si="5"/>
        <v>808.32121499999994</v>
      </c>
      <c r="N9" s="27">
        <f t="shared" si="1"/>
        <v>2186.2904929999995</v>
      </c>
      <c r="O9" s="6">
        <f t="shared" si="6"/>
        <v>3.9173078337864176E-3</v>
      </c>
      <c r="P9" s="12">
        <v>26418000</v>
      </c>
      <c r="Q9" s="7">
        <f t="shared" si="7"/>
        <v>6604500</v>
      </c>
      <c r="R9" s="8">
        <f t="shared" si="8"/>
        <v>5283600</v>
      </c>
      <c r="S9" s="8">
        <f t="shared" si="2"/>
        <v>1320900</v>
      </c>
      <c r="T9" s="5">
        <f t="shared" si="9"/>
        <v>5221835.3904203773</v>
      </c>
      <c r="U9" s="34">
        <v>1</v>
      </c>
      <c r="V9" s="34">
        <v>0</v>
      </c>
      <c r="W9" s="34">
        <v>0</v>
      </c>
      <c r="X9" s="34">
        <v>1</v>
      </c>
      <c r="Y9" s="34">
        <v>0</v>
      </c>
      <c r="Z9" s="34">
        <f t="shared" si="10"/>
        <v>2</v>
      </c>
      <c r="AA9" s="5">
        <f t="shared" si="11"/>
        <v>528360</v>
      </c>
      <c r="AB9" s="37">
        <f t="shared" si="3"/>
        <v>5750195.3904203773</v>
      </c>
      <c r="AC9" s="38">
        <f t="shared" si="12"/>
        <v>0.87064810211528154</v>
      </c>
    </row>
    <row r="10" spans="1:29" s="9" customFormat="1" x14ac:dyDescent="0.25">
      <c r="A10" s="10">
        <v>7</v>
      </c>
      <c r="B10" s="36" t="s">
        <v>18</v>
      </c>
      <c r="C10" s="11" t="s">
        <v>19</v>
      </c>
      <c r="D10" s="5">
        <v>1</v>
      </c>
      <c r="E10" s="28">
        <v>3542</v>
      </c>
      <c r="F10" s="31">
        <v>0.92090000000000005</v>
      </c>
      <c r="G10" s="27">
        <f t="shared" si="4"/>
        <v>280.1721999999998</v>
      </c>
      <c r="H10" s="27">
        <v>4184.9099999999971</v>
      </c>
      <c r="I10" s="31">
        <v>0.82010000000000005</v>
      </c>
      <c r="J10" s="27">
        <f t="shared" si="0"/>
        <v>752.86530899999923</v>
      </c>
      <c r="K10" s="27">
        <v>5143.4599999999955</v>
      </c>
      <c r="L10" s="31">
        <v>0.41220000000000001</v>
      </c>
      <c r="M10" s="27">
        <f t="shared" si="5"/>
        <v>3023.3257879999974</v>
      </c>
      <c r="N10" s="27">
        <f t="shared" si="1"/>
        <v>4056.3632969999962</v>
      </c>
      <c r="O10" s="6">
        <f t="shared" si="6"/>
        <v>7.2680294640158731E-3</v>
      </c>
      <c r="P10" s="12">
        <v>55825000</v>
      </c>
      <c r="Q10" s="7">
        <f t="shared" si="7"/>
        <v>13956250</v>
      </c>
      <c r="R10" s="8">
        <f t="shared" si="8"/>
        <v>11165000</v>
      </c>
      <c r="S10" s="8">
        <f t="shared" si="2"/>
        <v>2791250</v>
      </c>
      <c r="T10" s="5">
        <f t="shared" si="9"/>
        <v>9688402.107814895</v>
      </c>
      <c r="U10" s="34">
        <v>1</v>
      </c>
      <c r="V10" s="34">
        <v>0</v>
      </c>
      <c r="W10" s="34">
        <v>0</v>
      </c>
      <c r="X10" s="34">
        <v>0</v>
      </c>
      <c r="Y10" s="34">
        <v>1</v>
      </c>
      <c r="Z10" s="34">
        <f t="shared" si="10"/>
        <v>2</v>
      </c>
      <c r="AA10" s="5">
        <f t="shared" si="11"/>
        <v>1116500</v>
      </c>
      <c r="AB10" s="37">
        <f t="shared" si="3"/>
        <v>10804902.107814895</v>
      </c>
      <c r="AC10" s="38">
        <f t="shared" si="12"/>
        <v>0.7741980910212195</v>
      </c>
    </row>
    <row r="11" spans="1:29" s="9" customFormat="1" x14ac:dyDescent="0.25">
      <c r="A11" s="10">
        <v>8</v>
      </c>
      <c r="B11" s="36" t="s">
        <v>20</v>
      </c>
      <c r="C11" s="11" t="s">
        <v>21</v>
      </c>
      <c r="D11" s="5">
        <v>1</v>
      </c>
      <c r="E11" s="28">
        <v>1258</v>
      </c>
      <c r="F11" s="31">
        <v>0.36009999999999998</v>
      </c>
      <c r="G11" s="27">
        <f t="shared" si="4"/>
        <v>804.99419999999998</v>
      </c>
      <c r="H11" s="27">
        <v>1738.0900000000011</v>
      </c>
      <c r="I11" s="31">
        <v>0.35780000000000001</v>
      </c>
      <c r="J11" s="27">
        <f t="shared" si="0"/>
        <v>1116.2013980000006</v>
      </c>
      <c r="K11" s="27">
        <v>2707.179999999993</v>
      </c>
      <c r="L11" s="31">
        <v>0.29099999999999998</v>
      </c>
      <c r="M11" s="27">
        <f t="shared" si="5"/>
        <v>1919.3906199999954</v>
      </c>
      <c r="N11" s="27">
        <f t="shared" si="1"/>
        <v>3840.5862179999958</v>
      </c>
      <c r="O11" s="6">
        <f t="shared" si="6"/>
        <v>6.8814087269159331E-3</v>
      </c>
      <c r="P11" s="12">
        <v>28678000</v>
      </c>
      <c r="Q11" s="7">
        <f t="shared" si="7"/>
        <v>7169500</v>
      </c>
      <c r="R11" s="8">
        <f t="shared" si="8"/>
        <v>5735600</v>
      </c>
      <c r="S11" s="8">
        <f t="shared" si="2"/>
        <v>1433900</v>
      </c>
      <c r="T11" s="5">
        <f t="shared" si="9"/>
        <v>9173030.3440116234</v>
      </c>
      <c r="U11" s="34">
        <v>1</v>
      </c>
      <c r="V11" s="34">
        <v>1</v>
      </c>
      <c r="W11" s="34">
        <v>1</v>
      </c>
      <c r="X11" s="34">
        <v>1</v>
      </c>
      <c r="Y11" s="34">
        <v>0</v>
      </c>
      <c r="Z11" s="34">
        <f t="shared" si="10"/>
        <v>4</v>
      </c>
      <c r="AA11" s="5">
        <f t="shared" si="11"/>
        <v>1147120</v>
      </c>
      <c r="AB11" s="37">
        <f t="shared" si="3"/>
        <v>10320150.344011623</v>
      </c>
      <c r="AC11" s="38">
        <f t="shared" si="12"/>
        <v>1.4394518926022211</v>
      </c>
    </row>
    <row r="12" spans="1:29" s="9" customFormat="1" x14ac:dyDescent="0.25">
      <c r="A12" s="10">
        <v>9</v>
      </c>
      <c r="B12" s="36" t="s">
        <v>22</v>
      </c>
      <c r="C12" s="11" t="s">
        <v>23</v>
      </c>
      <c r="D12" s="5">
        <v>1</v>
      </c>
      <c r="E12" s="28">
        <v>1440</v>
      </c>
      <c r="F12" s="31">
        <v>0.22220000000000001</v>
      </c>
      <c r="G12" s="27">
        <f t="shared" si="4"/>
        <v>1120.0320000000002</v>
      </c>
      <c r="H12" s="27">
        <v>1316.4900000000025</v>
      </c>
      <c r="I12" s="31">
        <v>0.16250000000000001</v>
      </c>
      <c r="J12" s="27">
        <f t="shared" si="0"/>
        <v>1102.5603750000021</v>
      </c>
      <c r="K12" s="27">
        <v>1528.2300000000025</v>
      </c>
      <c r="L12" s="31">
        <v>0.1988</v>
      </c>
      <c r="M12" s="27">
        <f t="shared" si="5"/>
        <v>1224.417876000002</v>
      </c>
      <c r="N12" s="27">
        <f t="shared" si="1"/>
        <v>3447.0102510000042</v>
      </c>
      <c r="O12" s="6">
        <f t="shared" si="6"/>
        <v>6.1762150558756536E-3</v>
      </c>
      <c r="P12" s="12">
        <v>27824000</v>
      </c>
      <c r="Q12" s="7">
        <f t="shared" si="7"/>
        <v>6956000</v>
      </c>
      <c r="R12" s="8">
        <f t="shared" si="8"/>
        <v>5564800</v>
      </c>
      <c r="S12" s="8">
        <f t="shared" si="2"/>
        <v>1391200</v>
      </c>
      <c r="T12" s="5">
        <f t="shared" si="9"/>
        <v>8232995.6505984096</v>
      </c>
      <c r="U12" s="34">
        <v>1</v>
      </c>
      <c r="V12" s="34">
        <v>0</v>
      </c>
      <c r="W12" s="34">
        <v>0</v>
      </c>
      <c r="X12" s="34">
        <v>1</v>
      </c>
      <c r="Y12" s="34">
        <v>1</v>
      </c>
      <c r="Z12" s="34">
        <f t="shared" si="10"/>
        <v>3</v>
      </c>
      <c r="AA12" s="5">
        <f t="shared" si="11"/>
        <v>834720.00000000012</v>
      </c>
      <c r="AB12" s="37">
        <f t="shared" si="3"/>
        <v>9067715.6505984105</v>
      </c>
      <c r="AC12" s="38">
        <f t="shared" si="12"/>
        <v>1.3035818934155277</v>
      </c>
    </row>
    <row r="13" spans="1:29" s="9" customFormat="1" x14ac:dyDescent="0.25">
      <c r="A13" s="10">
        <v>10</v>
      </c>
      <c r="B13" s="36" t="s">
        <v>24</v>
      </c>
      <c r="C13" s="11" t="s">
        <v>25</v>
      </c>
      <c r="D13" s="5">
        <v>1</v>
      </c>
      <c r="E13" s="28">
        <v>252</v>
      </c>
      <c r="F13" s="31">
        <v>0.22700000000000001</v>
      </c>
      <c r="G13" s="27">
        <f t="shared" si="4"/>
        <v>194.79599999999999</v>
      </c>
      <c r="H13" s="27">
        <v>313.70999999999981</v>
      </c>
      <c r="I13" s="31">
        <v>0.22459999999999999</v>
      </c>
      <c r="J13" s="27">
        <f t="shared" si="0"/>
        <v>243.25073399999985</v>
      </c>
      <c r="K13" s="27">
        <v>400.50999999999897</v>
      </c>
      <c r="L13" s="31">
        <v>0.18379999999999999</v>
      </c>
      <c r="M13" s="27">
        <f t="shared" si="5"/>
        <v>326.89626199999918</v>
      </c>
      <c r="N13" s="27">
        <f t="shared" si="1"/>
        <v>764.94299599999908</v>
      </c>
      <c r="O13" s="6">
        <f t="shared" si="6"/>
        <v>1.3705942555323775E-3</v>
      </c>
      <c r="P13" s="12">
        <v>7076000</v>
      </c>
      <c r="Q13" s="7">
        <f t="shared" si="7"/>
        <v>1769000</v>
      </c>
      <c r="R13" s="8">
        <f t="shared" si="8"/>
        <v>1415200</v>
      </c>
      <c r="S13" s="8">
        <f t="shared" si="2"/>
        <v>353800</v>
      </c>
      <c r="T13" s="5">
        <f t="shared" si="9"/>
        <v>1827024.5518407372</v>
      </c>
      <c r="U13" s="34">
        <v>0</v>
      </c>
      <c r="V13" s="34">
        <v>0</v>
      </c>
      <c r="W13" s="34">
        <v>1</v>
      </c>
      <c r="X13" s="34">
        <v>0</v>
      </c>
      <c r="Y13" s="34">
        <v>1</v>
      </c>
      <c r="Z13" s="34">
        <f t="shared" si="10"/>
        <v>2</v>
      </c>
      <c r="AA13" s="5">
        <f t="shared" si="11"/>
        <v>141520</v>
      </c>
      <c r="AB13" s="37">
        <f t="shared" si="3"/>
        <v>1968544.5518407372</v>
      </c>
      <c r="AC13" s="38">
        <f t="shared" si="12"/>
        <v>1.1128007641835711</v>
      </c>
    </row>
    <row r="14" spans="1:29" s="9" customFormat="1" x14ac:dyDescent="0.25">
      <c r="A14" s="10">
        <v>11</v>
      </c>
      <c r="B14" s="36" t="s">
        <v>26</v>
      </c>
      <c r="C14" s="11" t="s">
        <v>27</v>
      </c>
      <c r="D14" s="5">
        <v>1</v>
      </c>
      <c r="E14" s="28">
        <v>2284</v>
      </c>
      <c r="F14" s="31">
        <v>0.1593</v>
      </c>
      <c r="G14" s="27">
        <f t="shared" si="4"/>
        <v>1920.1587999999999</v>
      </c>
      <c r="H14" s="27">
        <v>2962.5699999999965</v>
      </c>
      <c r="I14" s="31">
        <v>0.1346</v>
      </c>
      <c r="J14" s="27">
        <f t="shared" si="0"/>
        <v>2563.8080779999968</v>
      </c>
      <c r="K14" s="27">
        <v>2523.6099999999929</v>
      </c>
      <c r="L14" s="31">
        <v>0.1069</v>
      </c>
      <c r="M14" s="27">
        <f t="shared" si="5"/>
        <v>2253.8360909999938</v>
      </c>
      <c r="N14" s="27">
        <f t="shared" si="1"/>
        <v>6737.8029689999903</v>
      </c>
      <c r="O14" s="6">
        <f t="shared" si="6"/>
        <v>1.2072525786248777E-2</v>
      </c>
      <c r="P14" s="12">
        <v>50500000</v>
      </c>
      <c r="Q14" s="7">
        <f t="shared" si="7"/>
        <v>12625000</v>
      </c>
      <c r="R14" s="8">
        <f t="shared" si="8"/>
        <v>10100000</v>
      </c>
      <c r="S14" s="8">
        <f t="shared" si="2"/>
        <v>2525000</v>
      </c>
      <c r="T14" s="5">
        <f t="shared" si="9"/>
        <v>16092874.258866224</v>
      </c>
      <c r="U14" s="34">
        <v>1</v>
      </c>
      <c r="V14" s="34">
        <v>0</v>
      </c>
      <c r="W14" s="34">
        <v>0</v>
      </c>
      <c r="X14" s="34">
        <v>0</v>
      </c>
      <c r="Y14" s="34">
        <v>0</v>
      </c>
      <c r="Z14" s="34">
        <f t="shared" si="10"/>
        <v>1</v>
      </c>
      <c r="AA14" s="5">
        <f t="shared" si="11"/>
        <v>505000</v>
      </c>
      <c r="AB14" s="37">
        <f t="shared" si="3"/>
        <v>16597874.258866224</v>
      </c>
      <c r="AC14" s="38">
        <f t="shared" si="12"/>
        <v>1.3146831096131664</v>
      </c>
    </row>
    <row r="15" spans="1:29" s="9" customFormat="1" x14ac:dyDescent="0.25">
      <c r="A15" s="10">
        <v>12</v>
      </c>
      <c r="B15" s="36" t="s">
        <v>28</v>
      </c>
      <c r="C15" s="11" t="s">
        <v>29</v>
      </c>
      <c r="D15" s="5">
        <v>1</v>
      </c>
      <c r="E15" s="28">
        <v>341</v>
      </c>
      <c r="F15" s="31">
        <v>0.15110000000000001</v>
      </c>
      <c r="G15" s="27">
        <f t="shared" si="4"/>
        <v>289.47489999999999</v>
      </c>
      <c r="H15" s="27">
        <v>398.68000000000023</v>
      </c>
      <c r="I15" s="31">
        <v>0.23769999999999999</v>
      </c>
      <c r="J15" s="27">
        <f t="shared" si="0"/>
        <v>303.91376400000019</v>
      </c>
      <c r="K15" s="27">
        <v>459.23999999999995</v>
      </c>
      <c r="L15" s="31">
        <v>0.26190000000000002</v>
      </c>
      <c r="M15" s="27">
        <f t="shared" si="5"/>
        <v>338.96504399999998</v>
      </c>
      <c r="N15" s="27">
        <f t="shared" si="1"/>
        <v>932.3537080000001</v>
      </c>
      <c r="O15" s="6">
        <f t="shared" si="6"/>
        <v>1.6705540713377724E-3</v>
      </c>
      <c r="P15" s="12">
        <v>20831000</v>
      </c>
      <c r="Q15" s="7">
        <f t="shared" si="7"/>
        <v>5207750</v>
      </c>
      <c r="R15" s="8">
        <f t="shared" si="8"/>
        <v>4166200</v>
      </c>
      <c r="S15" s="8">
        <f t="shared" si="2"/>
        <v>1041550</v>
      </c>
      <c r="T15" s="5">
        <f t="shared" si="9"/>
        <v>2226875.8906523171</v>
      </c>
      <c r="U15" s="34">
        <v>0</v>
      </c>
      <c r="V15" s="34">
        <v>1</v>
      </c>
      <c r="W15" s="34">
        <v>1</v>
      </c>
      <c r="X15" s="34">
        <v>1</v>
      </c>
      <c r="Y15" s="34">
        <v>1</v>
      </c>
      <c r="Z15" s="34">
        <f t="shared" si="10"/>
        <v>4</v>
      </c>
      <c r="AA15" s="5">
        <f t="shared" si="11"/>
        <v>833240</v>
      </c>
      <c r="AB15" s="37">
        <f t="shared" si="3"/>
        <v>3060115.8906523171</v>
      </c>
      <c r="AC15" s="38">
        <f t="shared" si="12"/>
        <v>0.58760806310831304</v>
      </c>
    </row>
    <row r="16" spans="1:29" s="9" customFormat="1" x14ac:dyDescent="0.25">
      <c r="A16" s="10">
        <v>13</v>
      </c>
      <c r="B16" s="36" t="s">
        <v>30</v>
      </c>
      <c r="C16" s="11" t="s">
        <v>31</v>
      </c>
      <c r="D16" s="5">
        <v>1</v>
      </c>
      <c r="E16" s="28">
        <v>700</v>
      </c>
      <c r="F16" s="31">
        <v>0.222</v>
      </c>
      <c r="G16" s="27">
        <f t="shared" si="4"/>
        <v>544.6</v>
      </c>
      <c r="H16" s="27">
        <v>1680.7000000000057</v>
      </c>
      <c r="I16" s="31">
        <v>0.17199999999999999</v>
      </c>
      <c r="J16" s="27">
        <f t="shared" si="0"/>
        <v>1391.6196000000048</v>
      </c>
      <c r="K16" s="27">
        <v>2188.2900000000027</v>
      </c>
      <c r="L16" s="31">
        <v>0.19600000000000001</v>
      </c>
      <c r="M16" s="27">
        <f t="shared" si="5"/>
        <v>1759.3851600000023</v>
      </c>
      <c r="N16" s="27">
        <f t="shared" si="1"/>
        <v>3695.6047600000074</v>
      </c>
      <c r="O16" s="6">
        <f t="shared" si="6"/>
        <v>6.6216367510529197E-3</v>
      </c>
      <c r="P16" s="12">
        <v>27553000</v>
      </c>
      <c r="Q16" s="7">
        <f t="shared" si="7"/>
        <v>6888250</v>
      </c>
      <c r="R16" s="8">
        <f t="shared" si="8"/>
        <v>5510600</v>
      </c>
      <c r="S16" s="8">
        <f t="shared" si="2"/>
        <v>1377650</v>
      </c>
      <c r="T16" s="5">
        <f t="shared" si="9"/>
        <v>8826750.052914422</v>
      </c>
      <c r="U16" s="34">
        <v>0</v>
      </c>
      <c r="V16" s="34">
        <v>0</v>
      </c>
      <c r="W16" s="34">
        <v>1</v>
      </c>
      <c r="X16" s="34">
        <v>1</v>
      </c>
      <c r="Y16" s="34">
        <v>0</v>
      </c>
      <c r="Z16" s="34">
        <f t="shared" si="10"/>
        <v>2</v>
      </c>
      <c r="AA16" s="5">
        <f t="shared" si="11"/>
        <v>551060</v>
      </c>
      <c r="AB16" s="37">
        <f t="shared" si="3"/>
        <v>9377810.052914422</v>
      </c>
      <c r="AC16" s="38">
        <f t="shared" si="12"/>
        <v>1.3614212685245777</v>
      </c>
    </row>
    <row r="17" spans="1:29" s="9" customFormat="1" x14ac:dyDescent="0.25">
      <c r="A17" s="10">
        <v>14</v>
      </c>
      <c r="B17" s="36" t="s">
        <v>32</v>
      </c>
      <c r="C17" s="11" t="s">
        <v>33</v>
      </c>
      <c r="D17" s="5">
        <v>1</v>
      </c>
      <c r="E17" s="28">
        <v>755</v>
      </c>
      <c r="F17" s="31">
        <v>0.2475</v>
      </c>
      <c r="G17" s="27">
        <f t="shared" si="4"/>
        <v>568.13749999999993</v>
      </c>
      <c r="H17" s="27">
        <v>823.05999999999779</v>
      </c>
      <c r="I17" s="31">
        <v>0.19289999999999999</v>
      </c>
      <c r="J17" s="27">
        <f t="shared" si="0"/>
        <v>664.29172599999822</v>
      </c>
      <c r="K17" s="27">
        <v>850.979999999999</v>
      </c>
      <c r="L17" s="31">
        <v>0.18559999999999999</v>
      </c>
      <c r="M17" s="27">
        <f t="shared" si="5"/>
        <v>693.03811199999916</v>
      </c>
      <c r="N17" s="27">
        <f t="shared" si="1"/>
        <v>1925.4673379999972</v>
      </c>
      <c r="O17" s="6">
        <f t="shared" si="6"/>
        <v>3.4499753399637872E-3</v>
      </c>
      <c r="P17" s="12">
        <v>21409000</v>
      </c>
      <c r="Q17" s="7">
        <f t="shared" si="7"/>
        <v>5352250</v>
      </c>
      <c r="R17" s="8">
        <f t="shared" si="8"/>
        <v>4281800</v>
      </c>
      <c r="S17" s="8">
        <f t="shared" si="2"/>
        <v>1070450</v>
      </c>
      <c r="T17" s="5">
        <f t="shared" si="9"/>
        <v>4598873.5352685368</v>
      </c>
      <c r="U17" s="34">
        <v>0</v>
      </c>
      <c r="V17" s="34">
        <v>1</v>
      </c>
      <c r="W17" s="34">
        <v>1</v>
      </c>
      <c r="X17" s="34">
        <v>0</v>
      </c>
      <c r="Y17" s="34">
        <v>0</v>
      </c>
      <c r="Z17" s="34">
        <f t="shared" si="10"/>
        <v>2</v>
      </c>
      <c r="AA17" s="5">
        <f t="shared" si="11"/>
        <v>428180</v>
      </c>
      <c r="AB17" s="37">
        <f t="shared" si="3"/>
        <v>5027053.5352685368</v>
      </c>
      <c r="AC17" s="38">
        <f t="shared" si="12"/>
        <v>0.93924116684918246</v>
      </c>
    </row>
    <row r="18" spans="1:29" s="9" customFormat="1" x14ac:dyDescent="0.25">
      <c r="A18" s="10">
        <v>15</v>
      </c>
      <c r="B18" s="36" t="s">
        <v>34</v>
      </c>
      <c r="C18" s="11" t="s">
        <v>35</v>
      </c>
      <c r="D18" s="5">
        <v>1</v>
      </c>
      <c r="E18" s="28">
        <v>1700</v>
      </c>
      <c r="F18" s="31">
        <v>0.19919999999999999</v>
      </c>
      <c r="G18" s="27">
        <f t="shared" si="4"/>
        <v>1361.36</v>
      </c>
      <c r="H18" s="27">
        <v>2032.7100000000019</v>
      </c>
      <c r="I18" s="31">
        <v>0.19800000000000001</v>
      </c>
      <c r="J18" s="27">
        <f t="shared" si="0"/>
        <v>1630.2334200000016</v>
      </c>
      <c r="K18" s="27">
        <v>2033.3300000000045</v>
      </c>
      <c r="L18" s="31">
        <v>0.1474</v>
      </c>
      <c r="M18" s="27">
        <f t="shared" si="5"/>
        <v>1733.6171580000039</v>
      </c>
      <c r="N18" s="27">
        <f t="shared" si="1"/>
        <v>4725.2105780000056</v>
      </c>
      <c r="O18" s="6">
        <f t="shared" si="6"/>
        <v>8.4664432621168028E-3</v>
      </c>
      <c r="P18" s="12">
        <v>50594000</v>
      </c>
      <c r="Q18" s="7">
        <f t="shared" si="7"/>
        <v>12648500</v>
      </c>
      <c r="R18" s="8">
        <f t="shared" si="8"/>
        <v>10118800</v>
      </c>
      <c r="S18" s="8">
        <f t="shared" si="2"/>
        <v>2529700</v>
      </c>
      <c r="T18" s="5">
        <f t="shared" si="9"/>
        <v>11285907.294749035</v>
      </c>
      <c r="U18" s="34">
        <v>1</v>
      </c>
      <c r="V18" s="34">
        <v>0</v>
      </c>
      <c r="W18" s="34">
        <v>0</v>
      </c>
      <c r="X18" s="34">
        <v>0</v>
      </c>
      <c r="Y18" s="34">
        <v>1</v>
      </c>
      <c r="Z18" s="34">
        <f t="shared" si="10"/>
        <v>2</v>
      </c>
      <c r="AA18" s="5">
        <f t="shared" si="11"/>
        <v>1011880</v>
      </c>
      <c r="AB18" s="37">
        <f t="shared" si="3"/>
        <v>12297787.294749035</v>
      </c>
      <c r="AC18" s="38">
        <f t="shared" si="12"/>
        <v>0.97227238761505586</v>
      </c>
    </row>
    <row r="19" spans="1:29" s="9" customFormat="1" x14ac:dyDescent="0.25">
      <c r="A19" s="10">
        <v>16</v>
      </c>
      <c r="B19" s="36" t="s">
        <v>36</v>
      </c>
      <c r="C19" s="11" t="s">
        <v>37</v>
      </c>
      <c r="D19" s="5">
        <v>1</v>
      </c>
      <c r="E19" s="28">
        <v>1296</v>
      </c>
      <c r="F19" s="31">
        <v>0.21890000000000001</v>
      </c>
      <c r="G19" s="27">
        <f t="shared" si="4"/>
        <v>1012.3056</v>
      </c>
      <c r="H19" s="27">
        <v>1411.3199999999954</v>
      </c>
      <c r="I19" s="31">
        <v>0.2</v>
      </c>
      <c r="J19" s="27">
        <f t="shared" si="0"/>
        <v>1129.0559999999964</v>
      </c>
      <c r="K19" s="27">
        <v>1629.3299999999945</v>
      </c>
      <c r="L19" s="31">
        <v>0.19070000000000001</v>
      </c>
      <c r="M19" s="27">
        <f t="shared" si="5"/>
        <v>1318.6167689999957</v>
      </c>
      <c r="N19" s="27">
        <f t="shared" si="1"/>
        <v>3459.9783689999922</v>
      </c>
      <c r="O19" s="6">
        <f t="shared" si="6"/>
        <v>6.1994508108649702E-3</v>
      </c>
      <c r="P19" s="12">
        <v>54181000</v>
      </c>
      <c r="Q19" s="7">
        <f t="shared" si="7"/>
        <v>13545250</v>
      </c>
      <c r="R19" s="8">
        <f t="shared" si="8"/>
        <v>10836200</v>
      </c>
      <c r="S19" s="8">
        <f t="shared" si="2"/>
        <v>2709050</v>
      </c>
      <c r="T19" s="5">
        <f t="shared" si="9"/>
        <v>8263969.2919037631</v>
      </c>
      <c r="U19" s="34">
        <v>1</v>
      </c>
      <c r="V19" s="34">
        <v>1</v>
      </c>
      <c r="W19" s="34">
        <v>1</v>
      </c>
      <c r="X19" s="34">
        <v>1</v>
      </c>
      <c r="Y19" s="34">
        <v>1</v>
      </c>
      <c r="Z19" s="34">
        <f t="shared" si="10"/>
        <v>5</v>
      </c>
      <c r="AA19" s="5">
        <f t="shared" si="11"/>
        <v>2709050</v>
      </c>
      <c r="AB19" s="37">
        <f t="shared" si="3"/>
        <v>10973019.291903764</v>
      </c>
      <c r="AC19" s="38">
        <f t="shared" si="12"/>
        <v>0.81010090562402048</v>
      </c>
    </row>
    <row r="20" spans="1:29" s="9" customFormat="1" x14ac:dyDescent="0.25">
      <c r="A20" s="10">
        <v>17</v>
      </c>
      <c r="B20" s="36" t="s">
        <v>38</v>
      </c>
      <c r="C20" s="11" t="s">
        <v>39</v>
      </c>
      <c r="D20" s="5">
        <v>1</v>
      </c>
      <c r="E20" s="28">
        <v>310</v>
      </c>
      <c r="F20" s="31">
        <v>7.0000000000000007E-2</v>
      </c>
      <c r="G20" s="27">
        <f t="shared" si="4"/>
        <v>288.29999999999995</v>
      </c>
      <c r="H20" s="27">
        <v>313.58999999999986</v>
      </c>
      <c r="I20" s="31">
        <v>0.09</v>
      </c>
      <c r="J20" s="27">
        <f t="shared" si="0"/>
        <v>285.36689999999987</v>
      </c>
      <c r="K20" s="27">
        <v>365.21000000000015</v>
      </c>
      <c r="L20" s="31">
        <v>0.1</v>
      </c>
      <c r="M20" s="27">
        <f t="shared" si="5"/>
        <v>328.68900000000014</v>
      </c>
      <c r="N20" s="27">
        <f t="shared" si="1"/>
        <v>902.35590000000002</v>
      </c>
      <c r="O20" s="6">
        <f t="shared" si="6"/>
        <v>1.6168051991494409E-3</v>
      </c>
      <c r="P20" s="12">
        <v>16276000</v>
      </c>
      <c r="Q20" s="7">
        <f t="shared" si="7"/>
        <v>4069000</v>
      </c>
      <c r="R20" s="8">
        <f t="shared" si="8"/>
        <v>3255200</v>
      </c>
      <c r="S20" s="8">
        <f t="shared" si="2"/>
        <v>813800</v>
      </c>
      <c r="T20" s="5">
        <f t="shared" si="9"/>
        <v>2155227.7652312107</v>
      </c>
      <c r="U20" s="34">
        <v>1</v>
      </c>
      <c r="V20" s="34">
        <v>1</v>
      </c>
      <c r="W20" s="34">
        <v>1</v>
      </c>
      <c r="X20" s="34">
        <v>0</v>
      </c>
      <c r="Y20" s="34">
        <v>1</v>
      </c>
      <c r="Z20" s="34">
        <f t="shared" si="10"/>
        <v>4</v>
      </c>
      <c r="AA20" s="5">
        <f t="shared" si="11"/>
        <v>651040</v>
      </c>
      <c r="AB20" s="37">
        <f t="shared" si="3"/>
        <v>2806267.7652312107</v>
      </c>
      <c r="AC20" s="38">
        <f t="shared" si="12"/>
        <v>0.68967013153875911</v>
      </c>
    </row>
    <row r="21" spans="1:29" s="9" customFormat="1" x14ac:dyDescent="0.25">
      <c r="A21" s="10">
        <v>18</v>
      </c>
      <c r="B21" s="36" t="s">
        <v>40</v>
      </c>
      <c r="C21" s="11" t="s">
        <v>41</v>
      </c>
      <c r="D21" s="5">
        <v>1</v>
      </c>
      <c r="E21" s="28">
        <v>915</v>
      </c>
      <c r="F21" s="31">
        <v>1.7999999999999999E-2</v>
      </c>
      <c r="G21" s="27">
        <f t="shared" si="4"/>
        <v>898.53</v>
      </c>
      <c r="H21" s="27">
        <v>1028.3799999999994</v>
      </c>
      <c r="I21" s="31">
        <v>1.44E-2</v>
      </c>
      <c r="J21" s="27">
        <f t="shared" si="0"/>
        <v>1013.5713279999994</v>
      </c>
      <c r="K21" s="27">
        <v>1160.69</v>
      </c>
      <c r="L21" s="31">
        <v>9.9000000000000008E-3</v>
      </c>
      <c r="M21" s="27">
        <f t="shared" si="5"/>
        <v>1149.199169</v>
      </c>
      <c r="N21" s="27">
        <f t="shared" si="1"/>
        <v>3061.3004969999993</v>
      </c>
      <c r="O21" s="6">
        <f t="shared" si="6"/>
        <v>5.4851157505684464E-3</v>
      </c>
      <c r="P21" s="12">
        <v>31258000</v>
      </c>
      <c r="Q21" s="7">
        <f t="shared" si="7"/>
        <v>7814500</v>
      </c>
      <c r="R21" s="8">
        <f t="shared" si="8"/>
        <v>6251600</v>
      </c>
      <c r="S21" s="8">
        <f t="shared" si="2"/>
        <v>1562900</v>
      </c>
      <c r="T21" s="5">
        <f t="shared" si="9"/>
        <v>7311748.9771502605</v>
      </c>
      <c r="U21" s="34">
        <v>1</v>
      </c>
      <c r="V21" s="34">
        <v>0</v>
      </c>
      <c r="W21" s="34">
        <v>0</v>
      </c>
      <c r="X21" s="34">
        <v>0</v>
      </c>
      <c r="Y21" s="34">
        <v>1</v>
      </c>
      <c r="Z21" s="34">
        <f t="shared" si="10"/>
        <v>2</v>
      </c>
      <c r="AA21" s="5">
        <f t="shared" si="11"/>
        <v>625160</v>
      </c>
      <c r="AB21" s="37">
        <f t="shared" si="3"/>
        <v>7936908.9771502605</v>
      </c>
      <c r="AC21" s="38">
        <f t="shared" si="12"/>
        <v>1.0156643390044482</v>
      </c>
    </row>
    <row r="22" spans="1:29" s="9" customFormat="1" x14ac:dyDescent="0.25">
      <c r="A22" s="10">
        <v>19</v>
      </c>
      <c r="B22" s="36" t="s">
        <v>42</v>
      </c>
      <c r="C22" s="11" t="s">
        <v>155</v>
      </c>
      <c r="D22" s="5">
        <v>1</v>
      </c>
      <c r="E22" s="28">
        <v>445</v>
      </c>
      <c r="F22" s="31">
        <v>0.13020000000000001</v>
      </c>
      <c r="G22" s="27">
        <f t="shared" si="4"/>
        <v>387.06100000000004</v>
      </c>
      <c r="H22" s="27">
        <v>523.43999999999846</v>
      </c>
      <c r="I22" s="31">
        <v>9.1899999999999996E-2</v>
      </c>
      <c r="J22" s="27">
        <f t="shared" si="0"/>
        <v>475.33586399999859</v>
      </c>
      <c r="K22" s="27">
        <v>648.36000000000013</v>
      </c>
      <c r="L22" s="31">
        <v>9.6699999999999994E-2</v>
      </c>
      <c r="M22" s="27">
        <f t="shared" si="5"/>
        <v>585.66358800000012</v>
      </c>
      <c r="N22" s="27">
        <f t="shared" si="1"/>
        <v>1448.0604519999988</v>
      </c>
      <c r="O22" s="6">
        <f t="shared" si="6"/>
        <v>2.5945767822610649E-3</v>
      </c>
      <c r="P22" s="12">
        <v>22537000</v>
      </c>
      <c r="Q22" s="7">
        <f t="shared" si="7"/>
        <v>5634250</v>
      </c>
      <c r="R22" s="8">
        <f t="shared" si="8"/>
        <v>4507400</v>
      </c>
      <c r="S22" s="8">
        <f t="shared" si="2"/>
        <v>1126850</v>
      </c>
      <c r="T22" s="5">
        <f t="shared" si="9"/>
        <v>3458613.2720843893</v>
      </c>
      <c r="U22" s="34">
        <v>1</v>
      </c>
      <c r="V22" s="34">
        <v>1</v>
      </c>
      <c r="W22" s="34">
        <v>1</v>
      </c>
      <c r="X22" s="34">
        <v>0</v>
      </c>
      <c r="Y22" s="34">
        <v>0</v>
      </c>
      <c r="Z22" s="34">
        <f t="shared" si="10"/>
        <v>3</v>
      </c>
      <c r="AA22" s="5">
        <f t="shared" si="11"/>
        <v>676110.00000000012</v>
      </c>
      <c r="AB22" s="37">
        <f t="shared" si="3"/>
        <v>4134723.2720843893</v>
      </c>
      <c r="AC22" s="38">
        <f t="shared" si="12"/>
        <v>0.7338551310439525</v>
      </c>
    </row>
    <row r="23" spans="1:29" s="9" customFormat="1" x14ac:dyDescent="0.25">
      <c r="A23" s="10">
        <v>20</v>
      </c>
      <c r="B23" s="36" t="s">
        <v>43</v>
      </c>
      <c r="C23" s="11" t="s">
        <v>44</v>
      </c>
      <c r="D23" s="5">
        <v>2</v>
      </c>
      <c r="E23" s="28">
        <v>6508</v>
      </c>
      <c r="F23" s="31">
        <v>0.185</v>
      </c>
      <c r="G23" s="27">
        <f t="shared" si="4"/>
        <v>5304.0199999999995</v>
      </c>
      <c r="H23" s="27">
        <v>4848.7299999999905</v>
      </c>
      <c r="I23" s="31">
        <v>0.11899999999999999</v>
      </c>
      <c r="J23" s="27">
        <f t="shared" si="0"/>
        <v>4271.7311299999919</v>
      </c>
      <c r="K23" s="27">
        <v>6657.33</v>
      </c>
      <c r="L23" s="31">
        <v>6.54E-2</v>
      </c>
      <c r="M23" s="27">
        <f t="shared" si="5"/>
        <v>6221.9406179999996</v>
      </c>
      <c r="N23" s="27">
        <f t="shared" si="1"/>
        <v>15797.69174799999</v>
      </c>
      <c r="O23" s="6">
        <f t="shared" si="6"/>
        <v>2.8305672022232692E-2</v>
      </c>
      <c r="P23" s="13">
        <v>104831000</v>
      </c>
      <c r="Q23" s="7">
        <f t="shared" si="7"/>
        <v>26207750</v>
      </c>
      <c r="R23" s="8">
        <f t="shared" si="8"/>
        <v>20966200</v>
      </c>
      <c r="S23" s="8">
        <f t="shared" si="2"/>
        <v>5241550</v>
      </c>
      <c r="T23" s="5">
        <f t="shared" si="9"/>
        <v>37731923.603373744</v>
      </c>
      <c r="U23" s="34">
        <v>0</v>
      </c>
      <c r="V23" s="34">
        <v>1</v>
      </c>
      <c r="W23" s="34">
        <v>0</v>
      </c>
      <c r="X23" s="34">
        <v>1</v>
      </c>
      <c r="Y23" s="34">
        <v>0</v>
      </c>
      <c r="Z23" s="34">
        <f t="shared" si="10"/>
        <v>2</v>
      </c>
      <c r="AA23" s="5">
        <f t="shared" si="11"/>
        <v>2096620</v>
      </c>
      <c r="AB23" s="37">
        <f t="shared" si="3"/>
        <v>39828543.603373744</v>
      </c>
      <c r="AC23" s="38">
        <f t="shared" si="12"/>
        <v>1.5197238833312186</v>
      </c>
    </row>
    <row r="24" spans="1:29" s="9" customFormat="1" x14ac:dyDescent="0.25">
      <c r="A24" s="10">
        <v>21</v>
      </c>
      <c r="B24" s="36" t="s">
        <v>45</v>
      </c>
      <c r="C24" s="11" t="s">
        <v>46</v>
      </c>
      <c r="D24" s="5">
        <v>2</v>
      </c>
      <c r="E24" s="29">
        <v>9627</v>
      </c>
      <c r="F24" s="31">
        <v>0.59889999999999999</v>
      </c>
      <c r="G24" s="27">
        <f t="shared" si="4"/>
        <v>3861.3897000000002</v>
      </c>
      <c r="H24" s="27">
        <v>10201.899999999958</v>
      </c>
      <c r="I24" s="31">
        <v>0.78369999999999995</v>
      </c>
      <c r="J24" s="27">
        <f t="shared" si="0"/>
        <v>2206.6709699999915</v>
      </c>
      <c r="K24" s="27">
        <v>10604.99</v>
      </c>
      <c r="L24" s="32">
        <v>0.1542</v>
      </c>
      <c r="M24" s="27">
        <f t="shared" si="5"/>
        <v>8969.7005420000005</v>
      </c>
      <c r="N24" s="27">
        <f t="shared" si="1"/>
        <v>15037.761211999992</v>
      </c>
      <c r="O24" s="6">
        <f t="shared" si="6"/>
        <v>2.6944058891984174E-2</v>
      </c>
      <c r="P24" s="12">
        <v>98814000</v>
      </c>
      <c r="Q24" s="7">
        <f t="shared" si="7"/>
        <v>24703500</v>
      </c>
      <c r="R24" s="8">
        <f t="shared" si="8"/>
        <v>19762800</v>
      </c>
      <c r="S24" s="8">
        <f t="shared" si="2"/>
        <v>4940700</v>
      </c>
      <c r="T24" s="5">
        <f t="shared" si="9"/>
        <v>35916871.038377784</v>
      </c>
      <c r="U24" s="34">
        <v>1</v>
      </c>
      <c r="V24" s="34">
        <v>1</v>
      </c>
      <c r="W24" s="34">
        <v>1</v>
      </c>
      <c r="X24" s="34">
        <v>0</v>
      </c>
      <c r="Y24" s="34">
        <v>1</v>
      </c>
      <c r="Z24" s="34">
        <f t="shared" si="10"/>
        <v>4</v>
      </c>
      <c r="AA24" s="5">
        <f t="shared" si="11"/>
        <v>3952560</v>
      </c>
      <c r="AB24" s="37">
        <f t="shared" si="3"/>
        <v>39869431.038377784</v>
      </c>
      <c r="AC24" s="38">
        <f t="shared" si="12"/>
        <v>1.6139183127240182</v>
      </c>
    </row>
    <row r="25" spans="1:29" s="9" customFormat="1" x14ac:dyDescent="0.25">
      <c r="A25" s="10">
        <v>22</v>
      </c>
      <c r="B25" s="36" t="s">
        <v>47</v>
      </c>
      <c r="C25" s="11" t="s">
        <v>48</v>
      </c>
      <c r="D25" s="5">
        <v>2</v>
      </c>
      <c r="E25" s="29">
        <v>4299</v>
      </c>
      <c r="F25" s="31">
        <v>0.21640000000000001</v>
      </c>
      <c r="G25" s="27">
        <f t="shared" si="4"/>
        <v>3368.6963999999998</v>
      </c>
      <c r="H25" s="27">
        <v>5321.8400000000111</v>
      </c>
      <c r="I25" s="31">
        <v>0.13039999999999999</v>
      </c>
      <c r="J25" s="27">
        <f t="shared" si="0"/>
        <v>4627.8720640000101</v>
      </c>
      <c r="K25" s="27">
        <v>8128.38</v>
      </c>
      <c r="L25" s="32">
        <v>0.17150000000000001</v>
      </c>
      <c r="M25" s="27">
        <f t="shared" si="5"/>
        <v>6734.36283</v>
      </c>
      <c r="N25" s="27">
        <f t="shared" si="1"/>
        <v>14730.931294000009</v>
      </c>
      <c r="O25" s="6">
        <f t="shared" si="6"/>
        <v>2.6394293320908539E-2</v>
      </c>
      <c r="P25" s="12">
        <v>106666000</v>
      </c>
      <c r="Q25" s="7">
        <f t="shared" si="7"/>
        <v>26666500</v>
      </c>
      <c r="R25" s="8">
        <f t="shared" si="8"/>
        <v>21333200</v>
      </c>
      <c r="S25" s="8">
        <f t="shared" si="2"/>
        <v>5333300</v>
      </c>
      <c r="T25" s="5">
        <f t="shared" si="9"/>
        <v>35184024.543466881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f t="shared" si="10"/>
        <v>0</v>
      </c>
      <c r="AA25" s="5">
        <f t="shared" si="11"/>
        <v>0</v>
      </c>
      <c r="AB25" s="37">
        <f t="shared" si="3"/>
        <v>35184024.543466881</v>
      </c>
      <c r="AC25" s="38">
        <f t="shared" si="12"/>
        <v>1.3194091666872998</v>
      </c>
    </row>
    <row r="26" spans="1:29" s="9" customFormat="1" x14ac:dyDescent="0.25">
      <c r="A26" s="10">
        <v>23</v>
      </c>
      <c r="B26" s="36" t="s">
        <v>49</v>
      </c>
      <c r="C26" s="11" t="s">
        <v>50</v>
      </c>
      <c r="D26" s="5">
        <v>2</v>
      </c>
      <c r="E26" s="28">
        <v>2863</v>
      </c>
      <c r="F26" s="31">
        <v>0.15010000000000001</v>
      </c>
      <c r="G26" s="27">
        <f t="shared" si="4"/>
        <v>2433.2637</v>
      </c>
      <c r="H26" s="27">
        <v>3117.2499999999259</v>
      </c>
      <c r="I26" s="31">
        <v>5.9799999999999999E-2</v>
      </c>
      <c r="J26" s="27">
        <f t="shared" si="0"/>
        <v>2930.8384499999306</v>
      </c>
      <c r="K26" s="27">
        <v>3432.59</v>
      </c>
      <c r="L26" s="31">
        <v>1.83E-2</v>
      </c>
      <c r="M26" s="27">
        <f t="shared" si="5"/>
        <v>3369.7736030000001</v>
      </c>
      <c r="N26" s="27">
        <f t="shared" si="1"/>
        <v>8733.8757529999311</v>
      </c>
      <c r="O26" s="6">
        <f t="shared" si="6"/>
        <v>1.5649009139493103E-2</v>
      </c>
      <c r="P26" s="12">
        <v>84125000</v>
      </c>
      <c r="Q26" s="7">
        <f t="shared" si="7"/>
        <v>21031250</v>
      </c>
      <c r="R26" s="8">
        <f t="shared" si="8"/>
        <v>16825000</v>
      </c>
      <c r="S26" s="8">
        <f t="shared" si="2"/>
        <v>4206250</v>
      </c>
      <c r="T26" s="5">
        <f t="shared" si="9"/>
        <v>20860385.044243738</v>
      </c>
      <c r="U26" s="34">
        <v>0</v>
      </c>
      <c r="V26" s="34">
        <v>1</v>
      </c>
      <c r="W26" s="34">
        <v>0</v>
      </c>
      <c r="X26" s="34">
        <v>1</v>
      </c>
      <c r="Y26" s="34">
        <v>1</v>
      </c>
      <c r="Z26" s="34">
        <f t="shared" si="10"/>
        <v>3</v>
      </c>
      <c r="AA26" s="5">
        <f t="shared" si="11"/>
        <v>2523750.0000000005</v>
      </c>
      <c r="AB26" s="37">
        <f t="shared" si="3"/>
        <v>23384135.044243738</v>
      </c>
      <c r="AC26" s="38">
        <f t="shared" si="12"/>
        <v>1.1118756633221392</v>
      </c>
    </row>
    <row r="27" spans="1:29" s="9" customFormat="1" x14ac:dyDescent="0.25">
      <c r="A27" s="10">
        <v>24</v>
      </c>
      <c r="B27" s="36" t="s">
        <v>51</v>
      </c>
      <c r="C27" s="11" t="s">
        <v>52</v>
      </c>
      <c r="D27" s="5">
        <v>2</v>
      </c>
      <c r="E27" s="28">
        <v>2859</v>
      </c>
      <c r="F27" s="31">
        <v>7.4999999999999997E-2</v>
      </c>
      <c r="G27" s="27">
        <f t="shared" si="4"/>
        <v>2644.5750000000003</v>
      </c>
      <c r="H27" s="27">
        <v>4345.3799999999947</v>
      </c>
      <c r="I27" s="31">
        <v>8.72E-2</v>
      </c>
      <c r="J27" s="27">
        <f t="shared" si="0"/>
        <v>3966.4628639999955</v>
      </c>
      <c r="K27" s="27">
        <v>5962.51</v>
      </c>
      <c r="L27" s="33">
        <v>5.4199999999999998E-2</v>
      </c>
      <c r="M27" s="27">
        <f t="shared" si="5"/>
        <v>5639.341958</v>
      </c>
      <c r="N27" s="27">
        <f t="shared" si="1"/>
        <v>12250.379821999995</v>
      </c>
      <c r="O27" s="6">
        <f t="shared" si="6"/>
        <v>2.1949740438074371E-2</v>
      </c>
      <c r="P27" s="12">
        <v>97116000</v>
      </c>
      <c r="Q27" s="7">
        <f t="shared" si="7"/>
        <v>24279000</v>
      </c>
      <c r="R27" s="8">
        <f t="shared" si="8"/>
        <v>19423200</v>
      </c>
      <c r="S27" s="8">
        <f t="shared" si="2"/>
        <v>4855800</v>
      </c>
      <c r="T27" s="5">
        <f t="shared" si="9"/>
        <v>29259362.882209297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f t="shared" si="10"/>
        <v>0</v>
      </c>
      <c r="AA27" s="5">
        <f t="shared" si="11"/>
        <v>0</v>
      </c>
      <c r="AB27" s="37">
        <f t="shared" si="3"/>
        <v>29259362.882209297</v>
      </c>
      <c r="AC27" s="38">
        <f t="shared" si="12"/>
        <v>1.2051304782820256</v>
      </c>
    </row>
    <row r="28" spans="1:29" s="9" customFormat="1" x14ac:dyDescent="0.25">
      <c r="A28" s="10">
        <v>25</v>
      </c>
      <c r="B28" s="36" t="s">
        <v>53</v>
      </c>
      <c r="C28" s="11" t="s">
        <v>54</v>
      </c>
      <c r="D28" s="5">
        <v>2</v>
      </c>
      <c r="E28" s="28">
        <v>2274</v>
      </c>
      <c r="F28" s="31">
        <v>1.9599999999999999E-2</v>
      </c>
      <c r="G28" s="27">
        <f t="shared" si="4"/>
        <v>2229.4295999999999</v>
      </c>
      <c r="H28" s="27">
        <v>1674.9099999999833</v>
      </c>
      <c r="I28" s="31">
        <v>4.36E-2</v>
      </c>
      <c r="J28" s="27">
        <f t="shared" si="0"/>
        <v>1601.8839239999841</v>
      </c>
      <c r="K28" s="27">
        <v>1697.96</v>
      </c>
      <c r="L28" s="31">
        <v>4.1000000000000002E-2</v>
      </c>
      <c r="M28" s="27">
        <f t="shared" si="5"/>
        <v>1628.3436400000001</v>
      </c>
      <c r="N28" s="27">
        <f t="shared" si="1"/>
        <v>5459.6571639999838</v>
      </c>
      <c r="O28" s="6">
        <f t="shared" si="6"/>
        <v>9.7823952703458405E-3</v>
      </c>
      <c r="P28" s="12">
        <v>71894000</v>
      </c>
      <c r="Q28" s="7">
        <f t="shared" si="7"/>
        <v>17973500</v>
      </c>
      <c r="R28" s="8">
        <f t="shared" si="8"/>
        <v>14378800</v>
      </c>
      <c r="S28" s="8">
        <f t="shared" si="2"/>
        <v>3594700</v>
      </c>
      <c r="T28" s="5">
        <f t="shared" si="9"/>
        <v>13040092.837533675</v>
      </c>
      <c r="U28" s="34">
        <v>1</v>
      </c>
      <c r="V28" s="34">
        <v>0</v>
      </c>
      <c r="W28" s="34">
        <v>0</v>
      </c>
      <c r="X28" s="34">
        <v>0</v>
      </c>
      <c r="Y28" s="34">
        <v>0</v>
      </c>
      <c r="Z28" s="34">
        <f t="shared" si="10"/>
        <v>1</v>
      </c>
      <c r="AA28" s="5">
        <f t="shared" si="11"/>
        <v>718940</v>
      </c>
      <c r="AB28" s="37">
        <f t="shared" si="3"/>
        <v>13759032.837533675</v>
      </c>
      <c r="AC28" s="38">
        <f t="shared" si="12"/>
        <v>0.76551772540315888</v>
      </c>
    </row>
    <row r="29" spans="1:29" s="9" customFormat="1" x14ac:dyDescent="0.25">
      <c r="A29" s="10">
        <v>26</v>
      </c>
      <c r="B29" s="36" t="s">
        <v>55</v>
      </c>
      <c r="C29" s="11" t="s">
        <v>56</v>
      </c>
      <c r="D29" s="5">
        <v>2</v>
      </c>
      <c r="E29" s="28">
        <v>10232</v>
      </c>
      <c r="F29" s="31">
        <v>0.61619999999999997</v>
      </c>
      <c r="G29" s="27">
        <f t="shared" si="4"/>
        <v>3927.0416000000005</v>
      </c>
      <c r="H29" s="27">
        <v>10932.34000000026</v>
      </c>
      <c r="I29" s="31">
        <v>0.52800000000000002</v>
      </c>
      <c r="J29" s="27">
        <f t="shared" si="0"/>
        <v>5160.0644800001228</v>
      </c>
      <c r="K29" s="27">
        <v>11373.07</v>
      </c>
      <c r="L29" s="31">
        <v>0.3367</v>
      </c>
      <c r="M29" s="27">
        <f t="shared" si="5"/>
        <v>7543.7573309999998</v>
      </c>
      <c r="N29" s="27">
        <f t="shared" si="1"/>
        <v>16630.863411000122</v>
      </c>
      <c r="O29" s="6">
        <f t="shared" si="6"/>
        <v>2.97985156735266E-2</v>
      </c>
      <c r="P29" s="12">
        <v>113915000</v>
      </c>
      <c r="Q29" s="7">
        <f t="shared" si="7"/>
        <v>28478750</v>
      </c>
      <c r="R29" s="8">
        <f t="shared" si="8"/>
        <v>22783000</v>
      </c>
      <c r="S29" s="8">
        <f t="shared" si="2"/>
        <v>5695750</v>
      </c>
      <c r="T29" s="5">
        <f t="shared" si="9"/>
        <v>39721908.598542221</v>
      </c>
      <c r="U29" s="34">
        <v>0</v>
      </c>
      <c r="V29" s="34">
        <v>1</v>
      </c>
      <c r="W29" s="34">
        <v>1</v>
      </c>
      <c r="X29" s="34">
        <v>0</v>
      </c>
      <c r="Y29" s="34">
        <v>1</v>
      </c>
      <c r="Z29" s="34">
        <f t="shared" si="10"/>
        <v>3</v>
      </c>
      <c r="AA29" s="5">
        <f t="shared" si="11"/>
        <v>3417450.0000000005</v>
      </c>
      <c r="AB29" s="37">
        <f t="shared" si="3"/>
        <v>43139358.598542221</v>
      </c>
      <c r="AC29" s="38">
        <f t="shared" si="12"/>
        <v>1.5147911547572215</v>
      </c>
    </row>
    <row r="30" spans="1:29" s="9" customFormat="1" x14ac:dyDescent="0.25">
      <c r="A30" s="10">
        <v>27</v>
      </c>
      <c r="B30" s="36" t="s">
        <v>57</v>
      </c>
      <c r="C30" s="11" t="s">
        <v>105</v>
      </c>
      <c r="D30" s="5">
        <v>2</v>
      </c>
      <c r="E30" s="28">
        <v>3948</v>
      </c>
      <c r="F30" s="31">
        <v>0.78969999999999996</v>
      </c>
      <c r="G30" s="27">
        <f t="shared" si="4"/>
        <v>830.26440000000014</v>
      </c>
      <c r="H30" s="27">
        <v>2564.169999999986</v>
      </c>
      <c r="I30" s="31">
        <v>0.14960000000000001</v>
      </c>
      <c r="J30" s="27">
        <f t="shared" si="0"/>
        <v>2180.5701679999884</v>
      </c>
      <c r="K30" s="27">
        <v>2060.7200000000043</v>
      </c>
      <c r="L30" s="31">
        <v>0.15049999999999999</v>
      </c>
      <c r="M30" s="27">
        <f>K30*(1-L30)</f>
        <v>1750.5816400000037</v>
      </c>
      <c r="N30" s="27">
        <f t="shared" si="1"/>
        <v>4761.4162079999924</v>
      </c>
      <c r="O30" s="6">
        <f t="shared" si="6"/>
        <v>8.53131506139518E-3</v>
      </c>
      <c r="P30" s="12">
        <v>66341000</v>
      </c>
      <c r="Q30" s="7">
        <f t="shared" si="7"/>
        <v>16585250</v>
      </c>
      <c r="R30" s="8">
        <f t="shared" si="8"/>
        <v>13268200</v>
      </c>
      <c r="S30" s="8">
        <f t="shared" si="2"/>
        <v>3317050</v>
      </c>
      <c r="T30" s="5">
        <f t="shared" si="9"/>
        <v>11372382.463841029</v>
      </c>
      <c r="U30" s="34">
        <v>1</v>
      </c>
      <c r="V30" s="34">
        <v>0</v>
      </c>
      <c r="W30" s="34">
        <v>0</v>
      </c>
      <c r="X30" s="34">
        <v>1</v>
      </c>
      <c r="Y30" s="34">
        <v>0</v>
      </c>
      <c r="Z30" s="34">
        <f t="shared" si="10"/>
        <v>2</v>
      </c>
      <c r="AA30" s="5">
        <f t="shared" si="11"/>
        <v>1326820</v>
      </c>
      <c r="AB30" s="37">
        <f t="shared" si="3"/>
        <v>12699202.463841029</v>
      </c>
      <c r="AC30" s="38">
        <f t="shared" si="12"/>
        <v>0.76569255596635732</v>
      </c>
    </row>
    <row r="31" spans="1:29" s="9" customFormat="1" x14ac:dyDescent="0.25">
      <c r="A31" s="10">
        <v>28</v>
      </c>
      <c r="B31" s="36" t="s">
        <v>58</v>
      </c>
      <c r="C31" s="11" t="s">
        <v>59</v>
      </c>
      <c r="D31" s="5">
        <v>2</v>
      </c>
      <c r="E31" s="28">
        <v>2619</v>
      </c>
      <c r="F31" s="31">
        <v>0.2263</v>
      </c>
      <c r="G31" s="27">
        <f t="shared" si="4"/>
        <v>2026.3203000000001</v>
      </c>
      <c r="H31" s="27">
        <v>2969.5299999999552</v>
      </c>
      <c r="I31" s="31">
        <v>0.35289999999999999</v>
      </c>
      <c r="J31" s="27">
        <f t="shared" si="0"/>
        <v>1921.582862999971</v>
      </c>
      <c r="K31" s="27">
        <v>3715.7399999999307</v>
      </c>
      <c r="L31" s="31">
        <v>0.32369999999999999</v>
      </c>
      <c r="M31" s="27">
        <f>K31*(1-L31)</f>
        <v>2512.954961999953</v>
      </c>
      <c r="N31" s="27">
        <f t="shared" si="1"/>
        <v>6460.8581249999243</v>
      </c>
      <c r="O31" s="6">
        <f t="shared" si="6"/>
        <v>1.1576307095090513E-2</v>
      </c>
      <c r="P31" s="12">
        <v>79138000</v>
      </c>
      <c r="Q31" s="7">
        <f t="shared" si="7"/>
        <v>19784500</v>
      </c>
      <c r="R31" s="8">
        <f t="shared" si="8"/>
        <v>15827600</v>
      </c>
      <c r="S31" s="8">
        <f t="shared" si="2"/>
        <v>3956900</v>
      </c>
      <c r="T31" s="5">
        <f t="shared" si="9"/>
        <v>15431406.630376657</v>
      </c>
      <c r="U31" s="34">
        <v>0</v>
      </c>
      <c r="V31" s="34">
        <v>0</v>
      </c>
      <c r="W31" s="34">
        <v>0</v>
      </c>
      <c r="X31" s="34">
        <v>1</v>
      </c>
      <c r="Y31" s="34">
        <v>1</v>
      </c>
      <c r="Z31" s="34">
        <f t="shared" si="10"/>
        <v>2</v>
      </c>
      <c r="AA31" s="5">
        <f t="shared" si="11"/>
        <v>1582760</v>
      </c>
      <c r="AB31" s="37">
        <f t="shared" si="3"/>
        <v>17014166.630376659</v>
      </c>
      <c r="AC31" s="38">
        <f t="shared" si="12"/>
        <v>0.85997455737454365</v>
      </c>
    </row>
    <row r="32" spans="1:29" s="9" customFormat="1" x14ac:dyDescent="0.25">
      <c r="A32" s="10">
        <v>29</v>
      </c>
      <c r="B32" s="36" t="s">
        <v>60</v>
      </c>
      <c r="C32" s="11" t="s">
        <v>61</v>
      </c>
      <c r="D32" s="5">
        <v>2</v>
      </c>
      <c r="E32" s="28">
        <v>2295</v>
      </c>
      <c r="F32" s="31">
        <v>0.4093</v>
      </c>
      <c r="G32" s="27">
        <f t="shared" si="4"/>
        <v>1355.6565000000001</v>
      </c>
      <c r="H32" s="27">
        <v>2271.7400000000089</v>
      </c>
      <c r="I32" s="31">
        <v>0.32429999999999998</v>
      </c>
      <c r="J32" s="27">
        <f t="shared" si="0"/>
        <v>1535.0147180000058</v>
      </c>
      <c r="K32" s="27">
        <v>2714.8799999999947</v>
      </c>
      <c r="L32" s="31">
        <v>0.23649999999999999</v>
      </c>
      <c r="M32" s="27">
        <f t="shared" si="5"/>
        <v>2072.8108799999959</v>
      </c>
      <c r="N32" s="27">
        <f t="shared" si="1"/>
        <v>4963.4820980000022</v>
      </c>
      <c r="O32" s="6">
        <f t="shared" si="6"/>
        <v>8.893368638617621E-3</v>
      </c>
      <c r="P32" s="12">
        <v>74463000</v>
      </c>
      <c r="Q32" s="7">
        <f t="shared" si="7"/>
        <v>18615750</v>
      </c>
      <c r="R32" s="8">
        <f t="shared" si="8"/>
        <v>14892600</v>
      </c>
      <c r="S32" s="8">
        <f t="shared" si="2"/>
        <v>3723150</v>
      </c>
      <c r="T32" s="5">
        <f t="shared" si="9"/>
        <v>11855005.80185453</v>
      </c>
      <c r="U32" s="34">
        <v>1</v>
      </c>
      <c r="V32" s="34">
        <v>0</v>
      </c>
      <c r="W32" s="34">
        <v>1</v>
      </c>
      <c r="X32" s="34">
        <v>1</v>
      </c>
      <c r="Y32" s="34">
        <v>0</v>
      </c>
      <c r="Z32" s="34">
        <f t="shared" si="10"/>
        <v>3</v>
      </c>
      <c r="AA32" s="5">
        <f t="shared" si="11"/>
        <v>2233890.0000000005</v>
      </c>
      <c r="AB32" s="37">
        <f t="shared" si="3"/>
        <v>14088895.80185453</v>
      </c>
      <c r="AC32" s="38">
        <f t="shared" si="12"/>
        <v>0.75682665494833834</v>
      </c>
    </row>
    <row r="33" spans="1:29" s="9" customFormat="1" x14ac:dyDescent="0.25">
      <c r="A33" s="10">
        <v>30</v>
      </c>
      <c r="B33" s="36" t="s">
        <v>62</v>
      </c>
      <c r="C33" s="11" t="s">
        <v>63</v>
      </c>
      <c r="D33" s="5">
        <v>2</v>
      </c>
      <c r="E33" s="28">
        <v>3102</v>
      </c>
      <c r="F33" s="31">
        <v>0.62749999999999995</v>
      </c>
      <c r="G33" s="27">
        <f t="shared" si="4"/>
        <v>1155.4950000000001</v>
      </c>
      <c r="H33" s="27">
        <v>3166.0299999999161</v>
      </c>
      <c r="I33" s="31">
        <v>0.52100000000000002</v>
      </c>
      <c r="J33" s="27">
        <f t="shared" si="0"/>
        <v>1516.5283699999598</v>
      </c>
      <c r="K33" s="27">
        <v>3630.0799999999281</v>
      </c>
      <c r="L33" s="31">
        <v>0.24210000000000001</v>
      </c>
      <c r="M33" s="27">
        <f t="shared" si="5"/>
        <v>2751.2376319999457</v>
      </c>
      <c r="N33" s="27">
        <f t="shared" si="1"/>
        <v>5423.2610019999056</v>
      </c>
      <c r="O33" s="6">
        <f t="shared" si="6"/>
        <v>9.7171820834527182E-3</v>
      </c>
      <c r="P33" s="12">
        <v>60221000</v>
      </c>
      <c r="Q33" s="7">
        <f t="shared" si="7"/>
        <v>15055250</v>
      </c>
      <c r="R33" s="8">
        <f t="shared" si="8"/>
        <v>12044200</v>
      </c>
      <c r="S33" s="8">
        <f t="shared" si="2"/>
        <v>3011050</v>
      </c>
      <c r="T33" s="5">
        <f t="shared" si="9"/>
        <v>12953162.593169538</v>
      </c>
      <c r="U33" s="34">
        <v>1</v>
      </c>
      <c r="V33" s="34">
        <v>0</v>
      </c>
      <c r="W33" s="34">
        <v>0</v>
      </c>
      <c r="X33" s="34">
        <v>0</v>
      </c>
      <c r="Y33" s="34">
        <v>1</v>
      </c>
      <c r="Z33" s="34">
        <f t="shared" si="10"/>
        <v>2</v>
      </c>
      <c r="AA33" s="5">
        <f t="shared" si="11"/>
        <v>1204420</v>
      </c>
      <c r="AB33" s="37">
        <f t="shared" si="3"/>
        <v>14157582.593169538</v>
      </c>
      <c r="AC33" s="38">
        <f t="shared" si="12"/>
        <v>0.94037512450271754</v>
      </c>
    </row>
    <row r="34" spans="1:29" s="9" customFormat="1" x14ac:dyDescent="0.25">
      <c r="A34" s="10">
        <v>31</v>
      </c>
      <c r="B34" s="36" t="s">
        <v>64</v>
      </c>
      <c r="C34" s="11" t="s">
        <v>65</v>
      </c>
      <c r="D34" s="5">
        <v>2</v>
      </c>
      <c r="E34" s="28">
        <v>5260</v>
      </c>
      <c r="F34" s="31">
        <v>0.40810000000000002</v>
      </c>
      <c r="G34" s="27">
        <f t="shared" si="4"/>
        <v>3113.3939999999998</v>
      </c>
      <c r="H34" s="27">
        <v>7379.6499999998769</v>
      </c>
      <c r="I34" s="31">
        <v>0.40089999999999998</v>
      </c>
      <c r="J34" s="27">
        <f t="shared" si="0"/>
        <v>4421.1483149999258</v>
      </c>
      <c r="K34" s="27">
        <v>7595.8399999998746</v>
      </c>
      <c r="L34" s="31">
        <v>0.35599999999999998</v>
      </c>
      <c r="M34" s="27">
        <f t="shared" si="5"/>
        <v>4891.7209599999196</v>
      </c>
      <c r="N34" s="27">
        <f t="shared" si="1"/>
        <v>12426.263274999845</v>
      </c>
      <c r="O34" s="6">
        <f t="shared" si="6"/>
        <v>2.2264881372216334E-2</v>
      </c>
      <c r="P34" s="12">
        <v>185018000</v>
      </c>
      <c r="Q34" s="7">
        <f t="shared" si="7"/>
        <v>46254500</v>
      </c>
      <c r="R34" s="8">
        <f t="shared" si="8"/>
        <v>37003600</v>
      </c>
      <c r="S34" s="8">
        <f t="shared" si="2"/>
        <v>9250900</v>
      </c>
      <c r="T34" s="5">
        <f t="shared" si="9"/>
        <v>29679450.899974808</v>
      </c>
      <c r="U34" s="34">
        <v>0</v>
      </c>
      <c r="V34" s="34">
        <v>0</v>
      </c>
      <c r="W34" s="34">
        <v>1</v>
      </c>
      <c r="X34" s="34">
        <v>1</v>
      </c>
      <c r="Y34" s="34">
        <v>0</v>
      </c>
      <c r="Z34" s="34">
        <f t="shared" si="10"/>
        <v>2</v>
      </c>
      <c r="AA34" s="5">
        <f t="shared" si="11"/>
        <v>3700360</v>
      </c>
      <c r="AB34" s="37">
        <f t="shared" si="3"/>
        <v>33379810.899974808</v>
      </c>
      <c r="AC34" s="38">
        <f t="shared" si="12"/>
        <v>0.7216554259580108</v>
      </c>
    </row>
    <row r="35" spans="1:29" s="9" customFormat="1" x14ac:dyDescent="0.25">
      <c r="A35" s="10">
        <v>32</v>
      </c>
      <c r="B35" s="36" t="s">
        <v>66</v>
      </c>
      <c r="C35" s="11" t="s">
        <v>67</v>
      </c>
      <c r="D35" s="5">
        <v>2</v>
      </c>
      <c r="E35" s="28">
        <v>3443</v>
      </c>
      <c r="F35" s="31">
        <v>0.16800000000000001</v>
      </c>
      <c r="G35" s="27">
        <f t="shared" si="4"/>
        <v>2864.576</v>
      </c>
      <c r="H35" s="27">
        <v>3603.6899999999659</v>
      </c>
      <c r="I35" s="31">
        <v>0.2903</v>
      </c>
      <c r="J35" s="27">
        <f t="shared" si="0"/>
        <v>2557.5387929999756</v>
      </c>
      <c r="K35" s="27">
        <v>3885.1499999999387</v>
      </c>
      <c r="L35" s="31">
        <v>0.28260000000000002</v>
      </c>
      <c r="M35" s="27">
        <f t="shared" si="5"/>
        <v>2787.2066099999561</v>
      </c>
      <c r="N35" s="27">
        <f t="shared" si="1"/>
        <v>8209.3214029999308</v>
      </c>
      <c r="O35" s="6">
        <f t="shared" si="6"/>
        <v>1.4709133642123989E-2</v>
      </c>
      <c r="P35" s="12">
        <v>85149000</v>
      </c>
      <c r="Q35" s="7">
        <f t="shared" si="7"/>
        <v>21287250</v>
      </c>
      <c r="R35" s="8">
        <f t="shared" si="8"/>
        <v>17029800</v>
      </c>
      <c r="S35" s="8">
        <f t="shared" si="2"/>
        <v>4257450</v>
      </c>
      <c r="T35" s="5">
        <f t="shared" si="9"/>
        <v>19607515.639286324</v>
      </c>
      <c r="U35" s="34">
        <v>1</v>
      </c>
      <c r="V35" s="34">
        <v>1</v>
      </c>
      <c r="W35" s="34">
        <v>0</v>
      </c>
      <c r="X35" s="34">
        <v>0</v>
      </c>
      <c r="Y35" s="34">
        <v>1</v>
      </c>
      <c r="Z35" s="34">
        <f t="shared" si="10"/>
        <v>3</v>
      </c>
      <c r="AA35" s="5">
        <f t="shared" si="11"/>
        <v>2554470.0000000005</v>
      </c>
      <c r="AB35" s="37">
        <f t="shared" si="3"/>
        <v>22161985.639286324</v>
      </c>
      <c r="AC35" s="38">
        <f t="shared" si="12"/>
        <v>1.0410919982283444</v>
      </c>
    </row>
    <row r="36" spans="1:29" s="9" customFormat="1" x14ac:dyDescent="0.25">
      <c r="A36" s="10">
        <v>33</v>
      </c>
      <c r="B36" s="36" t="s">
        <v>68</v>
      </c>
      <c r="C36" s="11" t="s">
        <v>69</v>
      </c>
      <c r="D36" s="5">
        <v>2</v>
      </c>
      <c r="E36" s="28">
        <v>1850</v>
      </c>
      <c r="F36" s="31">
        <v>0.23799999999999999</v>
      </c>
      <c r="G36" s="27">
        <f t="shared" si="4"/>
        <v>1409.7</v>
      </c>
      <c r="H36" s="27">
        <v>1803.0399999999624</v>
      </c>
      <c r="I36" s="31">
        <v>0.12909999999999999</v>
      </c>
      <c r="J36" s="27">
        <f t="shared" ref="J36:J60" si="13">H36*(1-I36)</f>
        <v>1570.2675359999673</v>
      </c>
      <c r="K36" s="27">
        <v>1989.4199999999612</v>
      </c>
      <c r="L36" s="31">
        <v>0.249</v>
      </c>
      <c r="M36" s="27">
        <f t="shared" si="5"/>
        <v>1494.0544199999708</v>
      </c>
      <c r="N36" s="27">
        <f t="shared" ref="N36:N60" si="14">G36+J36+M36</f>
        <v>4474.0219559999387</v>
      </c>
      <c r="O36" s="6">
        <f t="shared" si="6"/>
        <v>8.0163735390542147E-3</v>
      </c>
      <c r="P36" s="12">
        <v>58911000</v>
      </c>
      <c r="Q36" s="7">
        <f t="shared" si="7"/>
        <v>14727750</v>
      </c>
      <c r="R36" s="8">
        <f t="shared" si="8"/>
        <v>11782200</v>
      </c>
      <c r="S36" s="8">
        <f t="shared" si="2"/>
        <v>2945550</v>
      </c>
      <c r="T36" s="5">
        <f t="shared" si="9"/>
        <v>10685956.995266631</v>
      </c>
      <c r="U36" s="34">
        <v>1</v>
      </c>
      <c r="V36" s="34">
        <v>1</v>
      </c>
      <c r="W36" s="34">
        <v>1</v>
      </c>
      <c r="X36" s="34">
        <v>0</v>
      </c>
      <c r="Y36" s="34">
        <v>1</v>
      </c>
      <c r="Z36" s="34">
        <f t="shared" si="10"/>
        <v>4</v>
      </c>
      <c r="AA36" s="5">
        <f t="shared" si="11"/>
        <v>2356440</v>
      </c>
      <c r="AB36" s="37">
        <f t="shared" si="3"/>
        <v>13042396.995266631</v>
      </c>
      <c r="AC36" s="38">
        <f t="shared" si="12"/>
        <v>0.88556615879999534</v>
      </c>
    </row>
    <row r="37" spans="1:29" s="9" customFormat="1" x14ac:dyDescent="0.25">
      <c r="A37" s="10">
        <v>34</v>
      </c>
      <c r="B37" s="36" t="s">
        <v>70</v>
      </c>
      <c r="C37" s="11" t="s">
        <v>71</v>
      </c>
      <c r="D37" s="5">
        <v>2</v>
      </c>
      <c r="E37" s="28">
        <v>2524</v>
      </c>
      <c r="F37" s="31">
        <v>0.30690000000000001</v>
      </c>
      <c r="G37" s="27">
        <f t="shared" si="4"/>
        <v>1749.3844000000001</v>
      </c>
      <c r="H37" s="27">
        <v>2785.7399999999416</v>
      </c>
      <c r="I37" s="31">
        <v>0.25</v>
      </c>
      <c r="J37" s="27">
        <f t="shared" si="13"/>
        <v>2089.3049999999562</v>
      </c>
      <c r="K37" s="27">
        <v>2945.7699999999422</v>
      </c>
      <c r="L37" s="31">
        <v>0.25140000000000001</v>
      </c>
      <c r="M37" s="27">
        <f t="shared" si="5"/>
        <v>2205.2034219999564</v>
      </c>
      <c r="N37" s="27">
        <f t="shared" si="14"/>
        <v>6043.8928219999125</v>
      </c>
      <c r="O37" s="6">
        <f t="shared" si="6"/>
        <v>1.0829205347592279E-2</v>
      </c>
      <c r="P37" s="12">
        <v>93236000</v>
      </c>
      <c r="Q37" s="7">
        <f t="shared" si="7"/>
        <v>23309000</v>
      </c>
      <c r="R37" s="8">
        <f t="shared" si="8"/>
        <v>18647200</v>
      </c>
      <c r="S37" s="8">
        <f t="shared" si="2"/>
        <v>4661800</v>
      </c>
      <c r="T37" s="5">
        <f t="shared" si="9"/>
        <v>14435507.785847941</v>
      </c>
      <c r="U37" s="34">
        <v>0</v>
      </c>
      <c r="V37" s="34">
        <v>0</v>
      </c>
      <c r="W37" s="34">
        <v>1</v>
      </c>
      <c r="X37" s="34">
        <v>1</v>
      </c>
      <c r="Y37" s="34">
        <v>1</v>
      </c>
      <c r="Z37" s="34">
        <f t="shared" si="10"/>
        <v>3</v>
      </c>
      <c r="AA37" s="5">
        <f t="shared" si="11"/>
        <v>2797080.0000000005</v>
      </c>
      <c r="AB37" s="37">
        <f t="shared" si="3"/>
        <v>17232587.785847943</v>
      </c>
      <c r="AC37" s="38">
        <f t="shared" si="12"/>
        <v>0.73931047174258624</v>
      </c>
    </row>
    <row r="38" spans="1:29" s="9" customFormat="1" x14ac:dyDescent="0.25">
      <c r="A38" s="10">
        <v>35</v>
      </c>
      <c r="B38" s="36" t="s">
        <v>72</v>
      </c>
      <c r="C38" s="11" t="s">
        <v>73</v>
      </c>
      <c r="D38" s="5">
        <v>2</v>
      </c>
      <c r="E38" s="28">
        <v>1671</v>
      </c>
      <c r="F38" s="31">
        <v>0.16</v>
      </c>
      <c r="G38" s="27">
        <f t="shared" si="4"/>
        <v>1403.6399999999999</v>
      </c>
      <c r="H38" s="27">
        <v>2478.1699999999209</v>
      </c>
      <c r="I38" s="31">
        <v>0.12</v>
      </c>
      <c r="J38" s="27">
        <f t="shared" si="13"/>
        <v>2180.7895999999305</v>
      </c>
      <c r="K38" s="27">
        <v>2483.2099999999086</v>
      </c>
      <c r="L38" s="31">
        <v>0.14000000000000001</v>
      </c>
      <c r="M38" s="27">
        <f t="shared" si="5"/>
        <v>2135.5605999999216</v>
      </c>
      <c r="N38" s="27">
        <f t="shared" si="14"/>
        <v>5719.9901999998519</v>
      </c>
      <c r="O38" s="6">
        <f t="shared" si="6"/>
        <v>1.0248849588553264E-2</v>
      </c>
      <c r="P38" s="12">
        <v>71820000</v>
      </c>
      <c r="Q38" s="7">
        <f t="shared" si="7"/>
        <v>17955000</v>
      </c>
      <c r="R38" s="8">
        <f t="shared" si="8"/>
        <v>14364000</v>
      </c>
      <c r="S38" s="8">
        <f t="shared" si="2"/>
        <v>3591000</v>
      </c>
      <c r="T38" s="5">
        <f t="shared" si="9"/>
        <v>13661884.070232274</v>
      </c>
      <c r="U38" s="34">
        <v>0</v>
      </c>
      <c r="V38" s="34">
        <v>0</v>
      </c>
      <c r="W38" s="34">
        <v>1</v>
      </c>
      <c r="X38" s="34">
        <v>0</v>
      </c>
      <c r="Y38" s="34">
        <v>1</v>
      </c>
      <c r="Z38" s="34">
        <f t="shared" si="10"/>
        <v>2</v>
      </c>
      <c r="AA38" s="5">
        <f t="shared" si="11"/>
        <v>1436400</v>
      </c>
      <c r="AB38" s="37">
        <f t="shared" si="3"/>
        <v>15098284.070232274</v>
      </c>
      <c r="AC38" s="38">
        <f t="shared" si="12"/>
        <v>0.84089579895473543</v>
      </c>
    </row>
    <row r="39" spans="1:29" s="9" customFormat="1" x14ac:dyDescent="0.25">
      <c r="A39" s="10">
        <v>36</v>
      </c>
      <c r="B39" s="36" t="s">
        <v>74</v>
      </c>
      <c r="C39" s="11" t="s">
        <v>75</v>
      </c>
      <c r="D39" s="5">
        <v>2</v>
      </c>
      <c r="E39" s="28">
        <v>3757</v>
      </c>
      <c r="F39" s="31">
        <v>0.1804</v>
      </c>
      <c r="G39" s="27">
        <f t="shared" si="4"/>
        <v>3079.2372</v>
      </c>
      <c r="H39" s="27">
        <v>3122.0899999999897</v>
      </c>
      <c r="I39" s="31">
        <v>0.17449999999999999</v>
      </c>
      <c r="J39" s="27">
        <f t="shared" si="13"/>
        <v>2577.2852949999915</v>
      </c>
      <c r="K39" s="27">
        <v>4452.1199999999862</v>
      </c>
      <c r="L39" s="31">
        <v>0.1469</v>
      </c>
      <c r="M39" s="27">
        <f t="shared" si="5"/>
        <v>3798.1035719999882</v>
      </c>
      <c r="N39" s="27">
        <f t="shared" si="14"/>
        <v>9454.6260669999792</v>
      </c>
      <c r="O39" s="6">
        <f t="shared" si="6"/>
        <v>1.6940420715528537E-2</v>
      </c>
      <c r="P39" s="12">
        <v>107610000</v>
      </c>
      <c r="Q39" s="7">
        <f t="shared" si="7"/>
        <v>26902500</v>
      </c>
      <c r="R39" s="8">
        <f t="shared" si="8"/>
        <v>21522000</v>
      </c>
      <c r="S39" s="8">
        <f t="shared" si="2"/>
        <v>5380500</v>
      </c>
      <c r="T39" s="5">
        <f t="shared" si="9"/>
        <v>22581857.789678238</v>
      </c>
      <c r="U39" s="34">
        <v>1</v>
      </c>
      <c r="V39" s="34">
        <v>0</v>
      </c>
      <c r="W39" s="34">
        <v>1</v>
      </c>
      <c r="X39" s="34">
        <v>1</v>
      </c>
      <c r="Y39" s="34">
        <v>1</v>
      </c>
      <c r="Z39" s="34">
        <f t="shared" si="10"/>
        <v>4</v>
      </c>
      <c r="AA39" s="5">
        <f t="shared" si="11"/>
        <v>4304400</v>
      </c>
      <c r="AB39" s="37">
        <f t="shared" si="3"/>
        <v>26886257.789678238</v>
      </c>
      <c r="AC39" s="38">
        <f t="shared" si="12"/>
        <v>0.99939625646977936</v>
      </c>
    </row>
    <row r="40" spans="1:29" s="9" customFormat="1" x14ac:dyDescent="0.25">
      <c r="A40" s="10">
        <v>37</v>
      </c>
      <c r="B40" s="36" t="s">
        <v>76</v>
      </c>
      <c r="C40" s="11" t="s">
        <v>77</v>
      </c>
      <c r="D40" s="5">
        <v>2</v>
      </c>
      <c r="E40" s="28">
        <v>3674</v>
      </c>
      <c r="F40" s="31">
        <v>7.0000000000000007E-2</v>
      </c>
      <c r="G40" s="27">
        <f t="shared" si="4"/>
        <v>3416.8199999999997</v>
      </c>
      <c r="H40" s="27">
        <v>4205.3800000000256</v>
      </c>
      <c r="I40" s="31">
        <v>0.2</v>
      </c>
      <c r="J40" s="27">
        <f t="shared" si="13"/>
        <v>3364.3040000000206</v>
      </c>
      <c r="K40" s="27">
        <v>4592.1000000000076</v>
      </c>
      <c r="L40" s="31">
        <v>0.16</v>
      </c>
      <c r="M40" s="27">
        <f t="shared" si="5"/>
        <v>3857.3640000000064</v>
      </c>
      <c r="N40" s="27">
        <f t="shared" si="14"/>
        <v>10638.488000000027</v>
      </c>
      <c r="O40" s="6">
        <f t="shared" si="6"/>
        <v>1.9061617161797224E-2</v>
      </c>
      <c r="P40" s="12">
        <v>95964000</v>
      </c>
      <c r="Q40" s="7">
        <f t="shared" si="7"/>
        <v>23991000</v>
      </c>
      <c r="R40" s="8">
        <f t="shared" si="8"/>
        <v>19192800</v>
      </c>
      <c r="S40" s="8">
        <f t="shared" si="2"/>
        <v>4798200</v>
      </c>
      <c r="T40" s="5">
        <f t="shared" si="9"/>
        <v>25409447.334116295</v>
      </c>
      <c r="U40" s="34">
        <v>1</v>
      </c>
      <c r="V40" s="34">
        <v>1</v>
      </c>
      <c r="W40" s="34">
        <v>1</v>
      </c>
      <c r="X40" s="34">
        <v>0</v>
      </c>
      <c r="Y40" s="34">
        <v>1</v>
      </c>
      <c r="Z40" s="34">
        <f t="shared" si="10"/>
        <v>4</v>
      </c>
      <c r="AA40" s="5">
        <f t="shared" si="11"/>
        <v>3838560</v>
      </c>
      <c r="AB40" s="37">
        <f t="shared" si="3"/>
        <v>29248007.334116295</v>
      </c>
      <c r="AC40" s="38">
        <f t="shared" si="12"/>
        <v>1.2191241438087739</v>
      </c>
    </row>
    <row r="41" spans="1:29" s="9" customFormat="1" x14ac:dyDescent="0.25">
      <c r="A41" s="10">
        <v>38</v>
      </c>
      <c r="B41" s="36" t="s">
        <v>78</v>
      </c>
      <c r="C41" s="11" t="s">
        <v>79</v>
      </c>
      <c r="D41" s="5">
        <v>2</v>
      </c>
      <c r="E41" s="28">
        <v>2885</v>
      </c>
      <c r="F41" s="31">
        <v>0.06</v>
      </c>
      <c r="G41" s="27">
        <f t="shared" si="4"/>
        <v>2711.8999999999996</v>
      </c>
      <c r="H41" s="27">
        <v>8251.8699999996861</v>
      </c>
      <c r="I41" s="31">
        <v>0.47</v>
      </c>
      <c r="J41" s="27">
        <f t="shared" si="13"/>
        <v>4373.4910999998338</v>
      </c>
      <c r="K41" s="27">
        <v>3666.38</v>
      </c>
      <c r="L41" s="31">
        <v>0.04</v>
      </c>
      <c r="M41" s="27">
        <f t="shared" si="5"/>
        <v>3519.7248</v>
      </c>
      <c r="N41" s="27">
        <f t="shared" si="14"/>
        <v>10605.115899999833</v>
      </c>
      <c r="O41" s="6">
        <f t="shared" si="6"/>
        <v>1.9001822368205419E-2</v>
      </c>
      <c r="P41" s="12">
        <v>94948000</v>
      </c>
      <c r="Q41" s="7">
        <f t="shared" si="7"/>
        <v>23737000</v>
      </c>
      <c r="R41" s="8">
        <f t="shared" si="8"/>
        <v>18989600</v>
      </c>
      <c r="S41" s="8">
        <f t="shared" si="2"/>
        <v>4747400</v>
      </c>
      <c r="T41" s="5">
        <f t="shared" si="9"/>
        <v>25329739.896613542</v>
      </c>
      <c r="U41" s="34">
        <v>1</v>
      </c>
      <c r="V41" s="34">
        <v>0</v>
      </c>
      <c r="W41" s="34">
        <v>0</v>
      </c>
      <c r="X41" s="34">
        <v>1</v>
      </c>
      <c r="Y41" s="34">
        <v>1</v>
      </c>
      <c r="Z41" s="34">
        <f t="shared" si="10"/>
        <v>3</v>
      </c>
      <c r="AA41" s="5">
        <f t="shared" si="11"/>
        <v>2848440.0000000005</v>
      </c>
      <c r="AB41" s="37">
        <f t="shared" si="3"/>
        <v>28178179.896613542</v>
      </c>
      <c r="AC41" s="38">
        <f t="shared" si="12"/>
        <v>1.1870994606148015</v>
      </c>
    </row>
    <row r="42" spans="1:29" s="9" customFormat="1" x14ac:dyDescent="0.25">
      <c r="A42" s="10">
        <v>39</v>
      </c>
      <c r="B42" s="36" t="s">
        <v>80</v>
      </c>
      <c r="C42" s="11" t="s">
        <v>144</v>
      </c>
      <c r="D42" s="5">
        <v>3</v>
      </c>
      <c r="E42" s="28">
        <v>6837</v>
      </c>
      <c r="F42" s="31">
        <v>0.18360000000000001</v>
      </c>
      <c r="G42" s="27">
        <f t="shared" si="4"/>
        <v>5581.7268000000004</v>
      </c>
      <c r="H42" s="27">
        <v>9905.0999999999076</v>
      </c>
      <c r="I42" s="31">
        <v>0.16600000000000001</v>
      </c>
      <c r="J42" s="27">
        <f t="shared" si="13"/>
        <v>8260.8533999999217</v>
      </c>
      <c r="K42" s="27">
        <v>10990.37</v>
      </c>
      <c r="L42" s="31">
        <v>0.26219999999999999</v>
      </c>
      <c r="M42" s="27">
        <f t="shared" si="5"/>
        <v>8108.6949860000004</v>
      </c>
      <c r="N42" s="27">
        <f t="shared" si="14"/>
        <v>21951.275185999923</v>
      </c>
      <c r="O42" s="6">
        <f t="shared" si="6"/>
        <v>3.9331416626948175E-2</v>
      </c>
      <c r="P42" s="12">
        <v>366891000</v>
      </c>
      <c r="Q42" s="7">
        <f t="shared" si="7"/>
        <v>91722750</v>
      </c>
      <c r="R42" s="8">
        <f t="shared" si="8"/>
        <v>73378200</v>
      </c>
      <c r="S42" s="8">
        <f t="shared" si="2"/>
        <v>18344550</v>
      </c>
      <c r="T42" s="5">
        <f t="shared" si="9"/>
        <v>52429421.432383768</v>
      </c>
      <c r="U42" s="34">
        <v>0</v>
      </c>
      <c r="V42" s="34">
        <v>1</v>
      </c>
      <c r="W42" s="34">
        <v>1</v>
      </c>
      <c r="X42" s="34">
        <v>0</v>
      </c>
      <c r="Y42" s="34">
        <v>1</v>
      </c>
      <c r="Z42" s="34">
        <f t="shared" si="10"/>
        <v>3</v>
      </c>
      <c r="AA42" s="5">
        <f t="shared" si="11"/>
        <v>11006730.000000002</v>
      </c>
      <c r="AB42" s="37">
        <f t="shared" si="3"/>
        <v>63436151.432383768</v>
      </c>
      <c r="AC42" s="38">
        <f t="shared" si="12"/>
        <v>0.6916076047914369</v>
      </c>
    </row>
    <row r="43" spans="1:29" s="9" customFormat="1" x14ac:dyDescent="0.25">
      <c r="A43" s="10">
        <v>40</v>
      </c>
      <c r="B43" s="36" t="s">
        <v>81</v>
      </c>
      <c r="C43" s="11" t="s">
        <v>82</v>
      </c>
      <c r="D43" s="5">
        <v>3</v>
      </c>
      <c r="E43" s="28">
        <v>10545</v>
      </c>
      <c r="F43" s="31">
        <v>0.23519999999999999</v>
      </c>
      <c r="G43" s="27">
        <f t="shared" si="4"/>
        <v>8064.8160000000007</v>
      </c>
      <c r="H43" s="27">
        <v>15055.350000000268</v>
      </c>
      <c r="I43" s="31">
        <v>0.21890000000000001</v>
      </c>
      <c r="J43" s="27">
        <f t="shared" si="13"/>
        <v>11759.733885000209</v>
      </c>
      <c r="K43" s="27">
        <v>18406.200000000816</v>
      </c>
      <c r="L43" s="31">
        <v>0.13200000000000001</v>
      </c>
      <c r="M43" s="27">
        <f t="shared" si="5"/>
        <v>15976.581600000707</v>
      </c>
      <c r="N43" s="27">
        <f t="shared" si="14"/>
        <v>35801.131485000922</v>
      </c>
      <c r="O43" s="6">
        <f t="shared" si="6"/>
        <v>6.4147035022857651E-2</v>
      </c>
      <c r="P43" s="12">
        <v>378107000</v>
      </c>
      <c r="Q43" s="7">
        <f t="shared" si="7"/>
        <v>94526750</v>
      </c>
      <c r="R43" s="8">
        <f t="shared" si="8"/>
        <v>75621400</v>
      </c>
      <c r="S43" s="8">
        <f t="shared" si="2"/>
        <v>18905350</v>
      </c>
      <c r="T43" s="5">
        <f t="shared" si="9"/>
        <v>85509046.48949188</v>
      </c>
      <c r="U43" s="34">
        <v>1</v>
      </c>
      <c r="V43" s="34">
        <v>0</v>
      </c>
      <c r="W43" s="34">
        <v>1</v>
      </c>
      <c r="X43" s="34">
        <v>1</v>
      </c>
      <c r="Y43" s="34">
        <v>1</v>
      </c>
      <c r="Z43" s="34">
        <f t="shared" si="10"/>
        <v>4</v>
      </c>
      <c r="AA43" s="5">
        <f t="shared" si="11"/>
        <v>15124280</v>
      </c>
      <c r="AB43" s="37">
        <f t="shared" si="3"/>
        <v>100633326.48949188</v>
      </c>
      <c r="AC43" s="38">
        <f t="shared" si="12"/>
        <v>1.0646015703437586</v>
      </c>
    </row>
    <row r="44" spans="1:29" s="9" customFormat="1" x14ac:dyDescent="0.25">
      <c r="A44" s="10">
        <v>41</v>
      </c>
      <c r="B44" s="36" t="s">
        <v>83</v>
      </c>
      <c r="C44" s="11" t="s">
        <v>152</v>
      </c>
      <c r="D44" s="5">
        <v>3</v>
      </c>
      <c r="E44" s="28">
        <v>3466</v>
      </c>
      <c r="F44" s="31">
        <v>0</v>
      </c>
      <c r="G44" s="27">
        <f t="shared" si="4"/>
        <v>3466</v>
      </c>
      <c r="H44" s="27">
        <v>4502.4899999999825</v>
      </c>
      <c r="I44" s="31">
        <v>0</v>
      </c>
      <c r="J44" s="27">
        <f t="shared" si="13"/>
        <v>4502.4899999999825</v>
      </c>
      <c r="K44" s="27">
        <v>6780.219999999973</v>
      </c>
      <c r="L44" s="31">
        <v>0</v>
      </c>
      <c r="M44" s="27">
        <f t="shared" si="5"/>
        <v>6780.219999999973</v>
      </c>
      <c r="N44" s="27">
        <f t="shared" si="14"/>
        <v>14748.709999999955</v>
      </c>
      <c r="O44" s="6">
        <f t="shared" si="6"/>
        <v>2.6426148495008763E-2</v>
      </c>
      <c r="P44" s="12">
        <v>107531000</v>
      </c>
      <c r="Q44" s="7">
        <f t="shared" si="7"/>
        <v>26882750</v>
      </c>
      <c r="R44" s="8">
        <f t="shared" si="8"/>
        <v>21506200</v>
      </c>
      <c r="S44" s="8">
        <f t="shared" si="2"/>
        <v>5376550</v>
      </c>
      <c r="T44" s="5">
        <f t="shared" si="9"/>
        <v>35226488.011374578</v>
      </c>
      <c r="U44" s="34">
        <v>1</v>
      </c>
      <c r="V44" s="34">
        <v>1</v>
      </c>
      <c r="W44" s="34">
        <v>1</v>
      </c>
      <c r="X44" s="34">
        <v>1</v>
      </c>
      <c r="Y44" s="34">
        <v>1</v>
      </c>
      <c r="Z44" s="34">
        <f t="shared" si="10"/>
        <v>5</v>
      </c>
      <c r="AA44" s="5">
        <f t="shared" si="11"/>
        <v>5376550</v>
      </c>
      <c r="AB44" s="37">
        <f t="shared" si="3"/>
        <v>40603038.011374578</v>
      </c>
      <c r="AC44" s="38">
        <f t="shared" si="12"/>
        <v>1.5103751666542515</v>
      </c>
    </row>
    <row r="45" spans="1:29" s="9" customFormat="1" x14ac:dyDescent="0.25">
      <c r="A45" s="10">
        <v>42</v>
      </c>
      <c r="B45" s="36" t="s">
        <v>84</v>
      </c>
      <c r="C45" s="11" t="s">
        <v>153</v>
      </c>
      <c r="D45" s="5">
        <v>3</v>
      </c>
      <c r="E45" s="28">
        <v>4446</v>
      </c>
      <c r="F45" s="31">
        <v>0.15620000000000001</v>
      </c>
      <c r="G45" s="27">
        <f t="shared" si="4"/>
        <v>3751.5347999999999</v>
      </c>
      <c r="H45" s="27">
        <v>5295.6699999999755</v>
      </c>
      <c r="I45" s="31">
        <v>4.0500000000000001E-2</v>
      </c>
      <c r="J45" s="27">
        <f t="shared" si="13"/>
        <v>5081.1953649999768</v>
      </c>
      <c r="K45" s="27">
        <v>7299.4399999999559</v>
      </c>
      <c r="L45" s="31">
        <v>6.0199999999999997E-2</v>
      </c>
      <c r="M45" s="27">
        <f t="shared" si="5"/>
        <v>6860.0137119999581</v>
      </c>
      <c r="N45" s="27">
        <f t="shared" si="14"/>
        <v>15692.743876999935</v>
      </c>
      <c r="O45" s="6">
        <f t="shared" si="6"/>
        <v>2.8117630625847351E-2</v>
      </c>
      <c r="P45" s="12">
        <v>127912000</v>
      </c>
      <c r="Q45" s="7">
        <f t="shared" si="7"/>
        <v>31978000</v>
      </c>
      <c r="R45" s="8">
        <f t="shared" si="8"/>
        <v>25582400</v>
      </c>
      <c r="S45" s="8">
        <f t="shared" si="2"/>
        <v>6395600</v>
      </c>
      <c r="T45" s="5">
        <f t="shared" si="9"/>
        <v>37481261.347515248</v>
      </c>
      <c r="U45" s="34">
        <v>1</v>
      </c>
      <c r="V45" s="34">
        <v>1</v>
      </c>
      <c r="W45" s="34">
        <v>0</v>
      </c>
      <c r="X45" s="34">
        <v>0</v>
      </c>
      <c r="Y45" s="34">
        <v>1</v>
      </c>
      <c r="Z45" s="34">
        <f t="shared" si="10"/>
        <v>3</v>
      </c>
      <c r="AA45" s="5">
        <f t="shared" si="11"/>
        <v>3837360.0000000005</v>
      </c>
      <c r="AB45" s="37">
        <f t="shared" si="3"/>
        <v>41318621.347515248</v>
      </c>
      <c r="AC45" s="38">
        <f t="shared" si="12"/>
        <v>1.2920952325822519</v>
      </c>
    </row>
    <row r="46" spans="1:29" s="9" customFormat="1" x14ac:dyDescent="0.25">
      <c r="A46" s="10">
        <v>43</v>
      </c>
      <c r="B46" s="36" t="s">
        <v>85</v>
      </c>
      <c r="C46" s="11" t="s">
        <v>154</v>
      </c>
      <c r="D46" s="5">
        <v>3</v>
      </c>
      <c r="E46" s="28">
        <v>5166</v>
      </c>
      <c r="F46" s="31">
        <v>0.16589999999999999</v>
      </c>
      <c r="G46" s="27">
        <f t="shared" si="4"/>
        <v>4308.9606000000003</v>
      </c>
      <c r="H46" s="27">
        <v>7211.3900000000031</v>
      </c>
      <c r="I46" s="31">
        <v>0.37</v>
      </c>
      <c r="J46" s="27">
        <f t="shared" si="13"/>
        <v>4543.1757000000016</v>
      </c>
      <c r="K46" s="27">
        <v>11408.370000000028</v>
      </c>
      <c r="L46" s="31">
        <v>0.41</v>
      </c>
      <c r="M46" s="27">
        <f t="shared" si="5"/>
        <v>6730.9383000000171</v>
      </c>
      <c r="N46" s="27">
        <f t="shared" si="14"/>
        <v>15583.074600000018</v>
      </c>
      <c r="O46" s="6">
        <f t="shared" si="6"/>
        <v>2.7921129603090778E-2</v>
      </c>
      <c r="P46" s="12">
        <v>158431000</v>
      </c>
      <c r="Q46" s="7">
        <f t="shared" si="7"/>
        <v>39607750</v>
      </c>
      <c r="R46" s="8">
        <f t="shared" si="8"/>
        <v>31686200</v>
      </c>
      <c r="S46" s="8">
        <f t="shared" si="2"/>
        <v>7921550</v>
      </c>
      <c r="T46" s="5">
        <f t="shared" si="9"/>
        <v>37219322.271389015</v>
      </c>
      <c r="U46" s="34">
        <v>1</v>
      </c>
      <c r="V46" s="34">
        <v>1</v>
      </c>
      <c r="W46" s="34">
        <v>0</v>
      </c>
      <c r="X46" s="34">
        <v>0</v>
      </c>
      <c r="Y46" s="34">
        <v>1</v>
      </c>
      <c r="Z46" s="34">
        <f t="shared" si="10"/>
        <v>3</v>
      </c>
      <c r="AA46" s="5">
        <f t="shared" si="11"/>
        <v>4752930.0000000009</v>
      </c>
      <c r="AB46" s="37">
        <f t="shared" si="3"/>
        <v>41972252.271389015</v>
      </c>
      <c r="AC46" s="38">
        <f t="shared" si="12"/>
        <v>1.059697970003068</v>
      </c>
    </row>
    <row r="47" spans="1:29" s="9" customFormat="1" x14ac:dyDescent="0.25">
      <c r="A47" s="10">
        <v>44</v>
      </c>
      <c r="B47" s="36" t="s">
        <v>86</v>
      </c>
      <c r="C47" s="11" t="s">
        <v>87</v>
      </c>
      <c r="D47" s="5">
        <v>3</v>
      </c>
      <c r="E47" s="28">
        <v>20905</v>
      </c>
      <c r="F47" s="31">
        <v>0.12</v>
      </c>
      <c r="G47" s="27">
        <f t="shared" si="4"/>
        <v>18396.400000000001</v>
      </c>
      <c r="H47" s="27">
        <v>23890.02000000051</v>
      </c>
      <c r="I47" s="31">
        <v>0.2641</v>
      </c>
      <c r="J47" s="27">
        <f t="shared" si="13"/>
        <v>17580.665718000375</v>
      </c>
      <c r="K47" s="27">
        <v>33667.140000001324</v>
      </c>
      <c r="L47" s="31">
        <v>0.25929999999999997</v>
      </c>
      <c r="M47" s="27">
        <f t="shared" si="5"/>
        <v>24937.250598000981</v>
      </c>
      <c r="N47" s="27">
        <f t="shared" si="14"/>
        <v>60914.316316001357</v>
      </c>
      <c r="O47" s="6">
        <f t="shared" si="6"/>
        <v>0.10914383484647754</v>
      </c>
      <c r="P47" s="12">
        <v>934579000</v>
      </c>
      <c r="Q47" s="7">
        <f t="shared" si="7"/>
        <v>233644750</v>
      </c>
      <c r="R47" s="8">
        <f t="shared" si="8"/>
        <v>186915800</v>
      </c>
      <c r="S47" s="8">
        <f t="shared" si="2"/>
        <v>46728950</v>
      </c>
      <c r="T47" s="5">
        <f t="shared" si="9"/>
        <v>145490516.3520543</v>
      </c>
      <c r="U47" s="34">
        <v>0</v>
      </c>
      <c r="V47" s="34">
        <v>0</v>
      </c>
      <c r="W47" s="34">
        <v>1</v>
      </c>
      <c r="X47" s="34">
        <v>1</v>
      </c>
      <c r="Y47" s="34">
        <v>0</v>
      </c>
      <c r="Z47" s="34">
        <f t="shared" si="10"/>
        <v>2</v>
      </c>
      <c r="AA47" s="5">
        <f t="shared" si="11"/>
        <v>18691580</v>
      </c>
      <c r="AB47" s="37">
        <f t="shared" si="3"/>
        <v>164182096.3520543</v>
      </c>
      <c r="AC47" s="38">
        <f t="shared" si="12"/>
        <v>0.70269970265565262</v>
      </c>
    </row>
    <row r="48" spans="1:29" s="9" customFormat="1" x14ac:dyDescent="0.25">
      <c r="A48" s="10">
        <v>45</v>
      </c>
      <c r="B48" s="36" t="s">
        <v>88</v>
      </c>
      <c r="C48" s="11" t="s">
        <v>89</v>
      </c>
      <c r="D48" s="5">
        <v>3</v>
      </c>
      <c r="E48" s="28">
        <v>12205</v>
      </c>
      <c r="F48" s="31">
        <v>0.23630000000000001</v>
      </c>
      <c r="G48" s="27">
        <f t="shared" si="4"/>
        <v>9320.9585000000006</v>
      </c>
      <c r="H48" s="27">
        <v>15756.249999999945</v>
      </c>
      <c r="I48" s="31">
        <v>0.1183</v>
      </c>
      <c r="J48" s="27">
        <f t="shared" si="13"/>
        <v>13892.285624999953</v>
      </c>
      <c r="K48" s="27">
        <v>19473.619999999813</v>
      </c>
      <c r="L48" s="31">
        <v>6.4899999999999999E-2</v>
      </c>
      <c r="M48" s="27">
        <f t="shared" si="5"/>
        <v>18209.782061999827</v>
      </c>
      <c r="N48" s="27">
        <f t="shared" si="14"/>
        <v>41423.026186999778</v>
      </c>
      <c r="O48" s="6">
        <f t="shared" si="6"/>
        <v>7.4220121022807825E-2</v>
      </c>
      <c r="P48" s="12">
        <v>300965000</v>
      </c>
      <c r="Q48" s="7">
        <f t="shared" si="7"/>
        <v>75241250</v>
      </c>
      <c r="R48" s="8">
        <f t="shared" si="8"/>
        <v>60193000</v>
      </c>
      <c r="S48" s="8">
        <f t="shared" si="2"/>
        <v>15048250</v>
      </c>
      <c r="T48" s="5">
        <f t="shared" si="9"/>
        <v>98936634.822381556</v>
      </c>
      <c r="U48" s="34">
        <v>0</v>
      </c>
      <c r="V48" s="34">
        <v>0</v>
      </c>
      <c r="W48" s="34">
        <v>0</v>
      </c>
      <c r="X48" s="34">
        <v>1</v>
      </c>
      <c r="Y48" s="34">
        <v>0</v>
      </c>
      <c r="Z48" s="34">
        <f t="shared" si="10"/>
        <v>1</v>
      </c>
      <c r="AA48" s="5">
        <f t="shared" si="11"/>
        <v>3009650</v>
      </c>
      <c r="AB48" s="37">
        <f t="shared" si="3"/>
        <v>101946284.82238156</v>
      </c>
      <c r="AC48" s="38">
        <f t="shared" si="12"/>
        <v>1.3549254540877718</v>
      </c>
    </row>
    <row r="49" spans="1:29" s="9" customFormat="1" x14ac:dyDescent="0.25">
      <c r="A49" s="10">
        <v>46</v>
      </c>
      <c r="B49" s="36" t="s">
        <v>90</v>
      </c>
      <c r="C49" s="11" t="s">
        <v>91</v>
      </c>
      <c r="D49" s="5">
        <v>3</v>
      </c>
      <c r="E49" s="28">
        <v>4129</v>
      </c>
      <c r="F49" s="31">
        <v>0.13300000000000001</v>
      </c>
      <c r="G49" s="27">
        <f t="shared" si="4"/>
        <v>3579.8429999999998</v>
      </c>
      <c r="H49" s="27">
        <v>4396.7400000000143</v>
      </c>
      <c r="I49" s="31">
        <v>0.1323</v>
      </c>
      <c r="J49" s="27">
        <f t="shared" si="13"/>
        <v>3815.0512980000126</v>
      </c>
      <c r="K49" s="27">
        <v>5256.1799999999657</v>
      </c>
      <c r="L49" s="31">
        <v>0.24740000000000001</v>
      </c>
      <c r="M49" s="27">
        <f t="shared" si="5"/>
        <v>3955.8010679999738</v>
      </c>
      <c r="N49" s="27">
        <f t="shared" si="14"/>
        <v>11350.695365999985</v>
      </c>
      <c r="O49" s="6">
        <f t="shared" si="6"/>
        <v>2.0337721825401976E-2</v>
      </c>
      <c r="P49" s="12">
        <v>110962000</v>
      </c>
      <c r="Q49" s="7">
        <f t="shared" si="7"/>
        <v>27740500</v>
      </c>
      <c r="R49" s="8">
        <f t="shared" si="8"/>
        <v>22192400</v>
      </c>
      <c r="S49" s="8">
        <f t="shared" si="2"/>
        <v>5548100</v>
      </c>
      <c r="T49" s="5">
        <f t="shared" si="9"/>
        <v>27110515.715012677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f t="shared" si="10"/>
        <v>0</v>
      </c>
      <c r="AA49" s="5">
        <f t="shared" si="11"/>
        <v>0</v>
      </c>
      <c r="AB49" s="37">
        <f t="shared" si="3"/>
        <v>27110515.715012677</v>
      </c>
      <c r="AC49" s="38">
        <f t="shared" si="12"/>
        <v>0.97729008903994796</v>
      </c>
    </row>
    <row r="50" spans="1:29" s="9" customFormat="1" x14ac:dyDescent="0.25">
      <c r="A50" s="10">
        <v>47</v>
      </c>
      <c r="B50" s="36" t="s">
        <v>92</v>
      </c>
      <c r="C50" s="11" t="s">
        <v>148</v>
      </c>
      <c r="D50" s="5">
        <v>4</v>
      </c>
      <c r="E50" s="28">
        <v>1427</v>
      </c>
      <c r="F50" s="31">
        <v>4.0899999999999999E-2</v>
      </c>
      <c r="G50" s="27">
        <f t="shared" si="4"/>
        <v>1368.6357</v>
      </c>
      <c r="H50" s="27">
        <v>2880.0899999999947</v>
      </c>
      <c r="I50" s="31">
        <v>5.3499999999999999E-2</v>
      </c>
      <c r="J50" s="27">
        <f t="shared" si="13"/>
        <v>2726.005184999995</v>
      </c>
      <c r="K50" s="27">
        <v>3650.669999999991</v>
      </c>
      <c r="L50" s="31">
        <v>3.78E-2</v>
      </c>
      <c r="M50" s="27">
        <f t="shared" si="5"/>
        <v>3512.6746739999912</v>
      </c>
      <c r="N50" s="27">
        <f t="shared" si="14"/>
        <v>7607.315558999986</v>
      </c>
      <c r="O50" s="6">
        <f t="shared" si="6"/>
        <v>1.3630483656572327E-2</v>
      </c>
      <c r="P50" s="12">
        <v>110593000</v>
      </c>
      <c r="Q50" s="7">
        <f t="shared" si="7"/>
        <v>27648250</v>
      </c>
      <c r="R50" s="8">
        <f t="shared" si="8"/>
        <v>22118600</v>
      </c>
      <c r="S50" s="8">
        <f t="shared" si="2"/>
        <v>5529650</v>
      </c>
      <c r="T50" s="5">
        <f t="shared" si="9"/>
        <v>18169657.572618697</v>
      </c>
      <c r="U50" s="34">
        <v>1</v>
      </c>
      <c r="V50" s="34">
        <v>1</v>
      </c>
      <c r="W50" s="34">
        <v>1</v>
      </c>
      <c r="X50" s="34">
        <v>1</v>
      </c>
      <c r="Y50" s="34">
        <v>0</v>
      </c>
      <c r="Z50" s="34">
        <f t="shared" si="10"/>
        <v>4</v>
      </c>
      <c r="AA50" s="5">
        <f t="shared" si="11"/>
        <v>4423720</v>
      </c>
      <c r="AB50" s="37">
        <f t="shared" si="3"/>
        <v>22593377.572618697</v>
      </c>
      <c r="AC50" s="38">
        <f t="shared" si="12"/>
        <v>0.81717206595783443</v>
      </c>
    </row>
    <row r="51" spans="1:29" s="9" customFormat="1" x14ac:dyDescent="0.25">
      <c r="A51" s="10">
        <v>48</v>
      </c>
      <c r="B51" s="36" t="s">
        <v>93</v>
      </c>
      <c r="C51" s="11" t="s">
        <v>142</v>
      </c>
      <c r="D51" s="5">
        <v>4</v>
      </c>
      <c r="E51" s="28">
        <v>2164</v>
      </c>
      <c r="F51" s="31">
        <v>2.4500000000000001E-2</v>
      </c>
      <c r="G51" s="27">
        <f t="shared" si="4"/>
        <v>2110.982</v>
      </c>
      <c r="H51" s="27">
        <v>3197.9699999999957</v>
      </c>
      <c r="I51" s="31">
        <v>5.1700000000000003E-2</v>
      </c>
      <c r="J51" s="27">
        <f t="shared" si="13"/>
        <v>3032.6349509999959</v>
      </c>
      <c r="K51" s="27">
        <v>2957.78</v>
      </c>
      <c r="L51" s="31">
        <v>3.0700000000000002E-2</v>
      </c>
      <c r="M51" s="27">
        <f t="shared" si="5"/>
        <v>2866.9761540000004</v>
      </c>
      <c r="N51" s="27">
        <f t="shared" si="14"/>
        <v>8010.5931049999963</v>
      </c>
      <c r="O51" s="6">
        <f t="shared" si="6"/>
        <v>1.4353060228713145E-2</v>
      </c>
      <c r="P51" s="12">
        <v>102484000</v>
      </c>
      <c r="Q51" s="7">
        <f t="shared" si="7"/>
        <v>25621000</v>
      </c>
      <c r="R51" s="8">
        <f t="shared" si="8"/>
        <v>20496800</v>
      </c>
      <c r="S51" s="8">
        <f t="shared" si="2"/>
        <v>5124200</v>
      </c>
      <c r="T51" s="5">
        <f t="shared" si="9"/>
        <v>19132863.957409363</v>
      </c>
      <c r="U51" s="34">
        <v>0</v>
      </c>
      <c r="V51" s="34">
        <v>0</v>
      </c>
      <c r="W51" s="34">
        <v>0</v>
      </c>
      <c r="X51" s="34">
        <v>1</v>
      </c>
      <c r="Y51" s="34">
        <v>1</v>
      </c>
      <c r="Z51" s="34">
        <f t="shared" si="10"/>
        <v>2</v>
      </c>
      <c r="AA51" s="5">
        <f t="shared" si="11"/>
        <v>2049680</v>
      </c>
      <c r="AB51" s="37">
        <f t="shared" si="3"/>
        <v>21182543.957409363</v>
      </c>
      <c r="AC51" s="38">
        <f t="shared" si="12"/>
        <v>0.82676491773971994</v>
      </c>
    </row>
    <row r="52" spans="1:29" s="9" customFormat="1" x14ac:dyDescent="0.25">
      <c r="A52" s="10">
        <v>49</v>
      </c>
      <c r="B52" s="36" t="s">
        <v>94</v>
      </c>
      <c r="C52" s="11" t="s">
        <v>95</v>
      </c>
      <c r="D52" s="5">
        <v>5</v>
      </c>
      <c r="E52" s="28">
        <v>4817</v>
      </c>
      <c r="F52" s="31">
        <v>3.1300000000000001E-2</v>
      </c>
      <c r="G52" s="27">
        <f t="shared" si="4"/>
        <v>4666.2278999999999</v>
      </c>
      <c r="H52" s="27">
        <v>7081.2799999998379</v>
      </c>
      <c r="I52" s="31">
        <v>0.16</v>
      </c>
      <c r="J52" s="27">
        <f t="shared" si="13"/>
        <v>5948.2751999998636</v>
      </c>
      <c r="K52" s="27">
        <v>8493.9299999997111</v>
      </c>
      <c r="L52" s="31">
        <v>0.51</v>
      </c>
      <c r="M52" s="27">
        <f t="shared" si="5"/>
        <v>4162.0256999998583</v>
      </c>
      <c r="N52" s="27">
        <f t="shared" si="14"/>
        <v>14776.528799999722</v>
      </c>
      <c r="O52" s="6">
        <f t="shared" si="6"/>
        <v>2.6475993107842478E-2</v>
      </c>
      <c r="P52" s="12">
        <v>179202000</v>
      </c>
      <c r="Q52" s="7">
        <f t="shared" si="7"/>
        <v>44800500</v>
      </c>
      <c r="R52" s="8">
        <f t="shared" si="8"/>
        <v>35840400</v>
      </c>
      <c r="S52" s="8">
        <f t="shared" si="2"/>
        <v>8960100</v>
      </c>
      <c r="T52" s="5">
        <f t="shared" si="9"/>
        <v>35292931.69524134</v>
      </c>
      <c r="U52" s="34">
        <v>0</v>
      </c>
      <c r="V52" s="34">
        <v>1</v>
      </c>
      <c r="W52" s="34">
        <v>1</v>
      </c>
      <c r="X52" s="34">
        <v>0</v>
      </c>
      <c r="Y52" s="34">
        <v>0</v>
      </c>
      <c r="Z52" s="34">
        <f t="shared" si="10"/>
        <v>2</v>
      </c>
      <c r="AA52" s="5">
        <f t="shared" si="11"/>
        <v>3584040</v>
      </c>
      <c r="AB52" s="37">
        <f t="shared" si="3"/>
        <v>38876971.69524134</v>
      </c>
      <c r="AC52" s="38">
        <f t="shared" si="12"/>
        <v>0.86777986172568033</v>
      </c>
    </row>
    <row r="53" spans="1:29" s="9" customFormat="1" x14ac:dyDescent="0.25">
      <c r="A53" s="10">
        <v>50</v>
      </c>
      <c r="B53" s="36" t="s">
        <v>96</v>
      </c>
      <c r="C53" s="11" t="s">
        <v>140</v>
      </c>
      <c r="D53" s="5">
        <v>5</v>
      </c>
      <c r="E53" s="28">
        <v>3309</v>
      </c>
      <c r="F53" s="31">
        <v>2.0500000000000001E-2</v>
      </c>
      <c r="G53" s="27">
        <f t="shared" si="4"/>
        <v>3241.1655000000001</v>
      </c>
      <c r="H53" s="27">
        <v>4653.3900000000067</v>
      </c>
      <c r="I53" s="31">
        <v>0</v>
      </c>
      <c r="J53" s="27">
        <f t="shared" si="13"/>
        <v>4653.3900000000067</v>
      </c>
      <c r="K53" s="27">
        <v>5811.54</v>
      </c>
      <c r="L53" s="31">
        <v>0</v>
      </c>
      <c r="M53" s="27">
        <f t="shared" si="5"/>
        <v>5811.54</v>
      </c>
      <c r="N53" s="27">
        <f t="shared" si="14"/>
        <v>13706.095500000007</v>
      </c>
      <c r="O53" s="6">
        <f t="shared" si="6"/>
        <v>2.4558033548003361E-2</v>
      </c>
      <c r="P53" s="12">
        <v>121202000</v>
      </c>
      <c r="Q53" s="7">
        <f t="shared" si="7"/>
        <v>30300500</v>
      </c>
      <c r="R53" s="8">
        <f t="shared" si="8"/>
        <v>24240400</v>
      </c>
      <c r="S53" s="8">
        <f t="shared" si="2"/>
        <v>6060100</v>
      </c>
      <c r="T53" s="5">
        <f t="shared" si="9"/>
        <v>32736260.24333699</v>
      </c>
      <c r="U53" s="34">
        <v>1</v>
      </c>
      <c r="V53" s="34">
        <v>0</v>
      </c>
      <c r="W53" s="34">
        <v>0</v>
      </c>
      <c r="X53" s="34">
        <v>1</v>
      </c>
      <c r="Y53" s="34">
        <v>1</v>
      </c>
      <c r="Z53" s="34">
        <f t="shared" si="10"/>
        <v>3</v>
      </c>
      <c r="AA53" s="5">
        <f t="shared" si="11"/>
        <v>3636060.0000000005</v>
      </c>
      <c r="AB53" s="37">
        <f t="shared" si="3"/>
        <v>36372320.24333699</v>
      </c>
      <c r="AC53" s="38">
        <f t="shared" si="12"/>
        <v>1.2003868003279481</v>
      </c>
    </row>
    <row r="54" spans="1:29" s="9" customFormat="1" x14ac:dyDescent="0.25">
      <c r="A54" s="10">
        <v>51</v>
      </c>
      <c r="B54" s="36" t="s">
        <v>97</v>
      </c>
      <c r="C54" s="10" t="s">
        <v>143</v>
      </c>
      <c r="D54" s="5">
        <v>6</v>
      </c>
      <c r="E54" s="28">
        <v>1397</v>
      </c>
      <c r="F54" s="31">
        <v>6.4799999999999996E-2</v>
      </c>
      <c r="G54" s="27">
        <f t="shared" si="4"/>
        <v>1306.4744000000001</v>
      </c>
      <c r="H54" s="27">
        <v>1413.4200000000089</v>
      </c>
      <c r="I54" s="31">
        <v>2.29E-2</v>
      </c>
      <c r="J54" s="27">
        <f t="shared" si="13"/>
        <v>1381.0526820000086</v>
      </c>
      <c r="K54" s="27">
        <v>1877.33</v>
      </c>
      <c r="L54" s="31">
        <v>6.7100000000000007E-2</v>
      </c>
      <c r="M54" s="27">
        <f t="shared" si="5"/>
        <v>1751.3611569999998</v>
      </c>
      <c r="N54" s="27">
        <f t="shared" si="14"/>
        <v>4438.888239000009</v>
      </c>
      <c r="O54" s="6">
        <f t="shared" si="6"/>
        <v>7.9534223506030378E-3</v>
      </c>
      <c r="P54" s="12">
        <v>76452000</v>
      </c>
      <c r="Q54" s="7">
        <f t="shared" si="7"/>
        <v>19113000</v>
      </c>
      <c r="R54" s="8">
        <f t="shared" si="8"/>
        <v>15290400</v>
      </c>
      <c r="S54" s="8">
        <f t="shared" si="2"/>
        <v>3822600</v>
      </c>
      <c r="T54" s="5">
        <f t="shared" si="9"/>
        <v>10602042.031809282</v>
      </c>
      <c r="U54" s="34">
        <v>1</v>
      </c>
      <c r="V54" s="34">
        <v>0</v>
      </c>
      <c r="W54" s="34">
        <v>1</v>
      </c>
      <c r="X54" s="34">
        <v>0</v>
      </c>
      <c r="Y54" s="34">
        <v>1</v>
      </c>
      <c r="Z54" s="34">
        <f t="shared" si="10"/>
        <v>3</v>
      </c>
      <c r="AA54" s="5">
        <f t="shared" si="11"/>
        <v>2293560.0000000005</v>
      </c>
      <c r="AB54" s="37">
        <f t="shared" si="3"/>
        <v>12895602.031809282</v>
      </c>
      <c r="AC54" s="38">
        <f t="shared" si="12"/>
        <v>0.67470318797725537</v>
      </c>
    </row>
    <row r="55" spans="1:29" s="9" customFormat="1" x14ac:dyDescent="0.25">
      <c r="A55" s="10">
        <v>52</v>
      </c>
      <c r="B55" s="36" t="s">
        <v>98</v>
      </c>
      <c r="C55" s="11" t="s">
        <v>150</v>
      </c>
      <c r="D55" s="5">
        <v>6</v>
      </c>
      <c r="E55" s="28">
        <v>1884</v>
      </c>
      <c r="F55" s="31">
        <v>6.7199999999999996E-2</v>
      </c>
      <c r="G55" s="27">
        <f t="shared" si="4"/>
        <v>1757.3951999999999</v>
      </c>
      <c r="H55" s="27">
        <v>2203.619999999989</v>
      </c>
      <c r="I55" s="31">
        <v>0.05</v>
      </c>
      <c r="J55" s="27">
        <f t="shared" si="13"/>
        <v>2093.4389999999894</v>
      </c>
      <c r="K55" s="27">
        <v>3293.9199999999914</v>
      </c>
      <c r="L55" s="31">
        <v>0.04</v>
      </c>
      <c r="M55" s="27">
        <f t="shared" si="5"/>
        <v>3162.1631999999918</v>
      </c>
      <c r="N55" s="27">
        <f t="shared" si="14"/>
        <v>7012.9973999999811</v>
      </c>
      <c r="O55" s="6">
        <f t="shared" si="6"/>
        <v>1.2565608157426E-2</v>
      </c>
      <c r="P55" s="12">
        <v>73349000</v>
      </c>
      <c r="Q55" s="7">
        <f t="shared" si="7"/>
        <v>18337250</v>
      </c>
      <c r="R55" s="8">
        <f t="shared" si="8"/>
        <v>14669800</v>
      </c>
      <c r="S55" s="8">
        <f t="shared" si="2"/>
        <v>3667450</v>
      </c>
      <c r="T55" s="5">
        <f t="shared" si="9"/>
        <v>16750161.121542232</v>
      </c>
      <c r="U55" s="34">
        <v>0</v>
      </c>
      <c r="V55" s="34">
        <v>1</v>
      </c>
      <c r="W55" s="34">
        <v>0</v>
      </c>
      <c r="X55" s="34">
        <v>1</v>
      </c>
      <c r="Y55" s="34">
        <v>0</v>
      </c>
      <c r="Z55" s="34">
        <f t="shared" si="10"/>
        <v>2</v>
      </c>
      <c r="AA55" s="5">
        <f t="shared" si="11"/>
        <v>1466980</v>
      </c>
      <c r="AB55" s="37">
        <f t="shared" si="3"/>
        <v>18217141.12154223</v>
      </c>
      <c r="AC55" s="38">
        <f t="shared" si="12"/>
        <v>0.99345000594648758</v>
      </c>
    </row>
    <row r="56" spans="1:29" s="9" customFormat="1" x14ac:dyDescent="0.25">
      <c r="A56" s="10">
        <v>53</v>
      </c>
      <c r="B56" s="36" t="s">
        <v>99</v>
      </c>
      <c r="C56" s="11" t="s">
        <v>149</v>
      </c>
      <c r="D56" s="5">
        <v>6</v>
      </c>
      <c r="E56" s="28">
        <v>3663</v>
      </c>
      <c r="F56" s="31">
        <v>2.07E-2</v>
      </c>
      <c r="G56" s="27">
        <f t="shared" si="4"/>
        <v>3587.1758999999997</v>
      </c>
      <c r="H56" s="27">
        <v>3964.9899999999375</v>
      </c>
      <c r="I56" s="31">
        <v>0.12</v>
      </c>
      <c r="J56" s="27">
        <f t="shared" si="13"/>
        <v>3489.1911999999452</v>
      </c>
      <c r="K56" s="27">
        <v>4477.5699999999251</v>
      </c>
      <c r="L56" s="31">
        <v>0.06</v>
      </c>
      <c r="M56" s="27">
        <f t="shared" si="5"/>
        <v>4208.9157999999297</v>
      </c>
      <c r="N56" s="27">
        <f t="shared" si="14"/>
        <v>11285.282899999875</v>
      </c>
      <c r="O56" s="6">
        <f t="shared" si="6"/>
        <v>2.0220518385918543E-2</v>
      </c>
      <c r="P56" s="12">
        <v>104571000</v>
      </c>
      <c r="Q56" s="7">
        <f t="shared" si="7"/>
        <v>26142750</v>
      </c>
      <c r="R56" s="8">
        <f t="shared" si="8"/>
        <v>20914200</v>
      </c>
      <c r="S56" s="8">
        <f t="shared" si="2"/>
        <v>5228550</v>
      </c>
      <c r="T56" s="5">
        <f t="shared" si="9"/>
        <v>26954281.613905028</v>
      </c>
      <c r="U56" s="34">
        <v>0</v>
      </c>
      <c r="V56" s="34">
        <v>1</v>
      </c>
      <c r="W56" s="34">
        <v>1</v>
      </c>
      <c r="X56" s="34">
        <v>0</v>
      </c>
      <c r="Y56" s="34">
        <v>1</v>
      </c>
      <c r="Z56" s="34">
        <f t="shared" si="10"/>
        <v>3</v>
      </c>
      <c r="AA56" s="5">
        <f t="shared" si="11"/>
        <v>3137130.0000000005</v>
      </c>
      <c r="AB56" s="37">
        <f t="shared" si="3"/>
        <v>30091411.613905028</v>
      </c>
      <c r="AC56" s="38">
        <f t="shared" si="12"/>
        <v>1.1510423201042363</v>
      </c>
    </row>
    <row r="57" spans="1:29" s="9" customFormat="1" x14ac:dyDescent="0.25">
      <c r="A57" s="10">
        <v>54</v>
      </c>
      <c r="B57" s="36" t="s">
        <v>100</v>
      </c>
      <c r="C57" s="11" t="s">
        <v>147</v>
      </c>
      <c r="D57" s="5">
        <v>7</v>
      </c>
      <c r="E57" s="28">
        <v>2786</v>
      </c>
      <c r="F57" s="31">
        <v>3.8199999999999998E-2</v>
      </c>
      <c r="G57" s="27">
        <f t="shared" si="4"/>
        <v>2679.5747999999999</v>
      </c>
      <c r="H57" s="27">
        <v>3816.8800000000019</v>
      </c>
      <c r="I57" s="31">
        <v>0</v>
      </c>
      <c r="J57" s="27">
        <f t="shared" si="13"/>
        <v>3816.8800000000019</v>
      </c>
      <c r="K57" s="27">
        <v>5413.6399999999967</v>
      </c>
      <c r="L57" s="31">
        <v>6.1000000000000004E-3</v>
      </c>
      <c r="M57" s="27">
        <f t="shared" si="5"/>
        <v>5380.6167959999966</v>
      </c>
      <c r="N57" s="27">
        <f t="shared" si="14"/>
        <v>11877.071595999998</v>
      </c>
      <c r="O57" s="6">
        <f t="shared" si="6"/>
        <v>2.1280861694463287E-2</v>
      </c>
      <c r="P57" s="12">
        <v>92690000</v>
      </c>
      <c r="Q57" s="7">
        <f t="shared" si="7"/>
        <v>23172500</v>
      </c>
      <c r="R57" s="8">
        <f t="shared" si="8"/>
        <v>18538000</v>
      </c>
      <c r="S57" s="8">
        <f t="shared" si="2"/>
        <v>4634500</v>
      </c>
      <c r="T57" s="5">
        <f t="shared" si="9"/>
        <v>28367736.580808267</v>
      </c>
      <c r="U57" s="34">
        <v>1</v>
      </c>
      <c r="V57" s="34">
        <v>1</v>
      </c>
      <c r="W57" s="34">
        <v>1</v>
      </c>
      <c r="X57" s="34">
        <v>1</v>
      </c>
      <c r="Y57" s="34">
        <v>1</v>
      </c>
      <c r="Z57" s="34">
        <f t="shared" si="10"/>
        <v>5</v>
      </c>
      <c r="AA57" s="5">
        <f t="shared" si="11"/>
        <v>4634500</v>
      </c>
      <c r="AB57" s="37">
        <f t="shared" si="3"/>
        <v>33002236.580808267</v>
      </c>
      <c r="AC57" s="38">
        <f t="shared" si="12"/>
        <v>1.4241983636123969</v>
      </c>
    </row>
    <row r="58" spans="1:29" s="9" customFormat="1" x14ac:dyDescent="0.25">
      <c r="A58" s="10">
        <v>55</v>
      </c>
      <c r="B58" s="36" t="s">
        <v>101</v>
      </c>
      <c r="C58" s="11" t="s">
        <v>151</v>
      </c>
      <c r="D58" s="5">
        <v>8</v>
      </c>
      <c r="E58" s="28">
        <v>4833</v>
      </c>
      <c r="F58" s="31">
        <v>0.1</v>
      </c>
      <c r="G58" s="27">
        <f t="shared" si="4"/>
        <v>4349.7</v>
      </c>
      <c r="H58" s="27">
        <v>4977.7499999999918</v>
      </c>
      <c r="I58" s="31">
        <v>0</v>
      </c>
      <c r="J58" s="27">
        <f t="shared" si="13"/>
        <v>4977.7499999999918</v>
      </c>
      <c r="K58" s="27">
        <v>5503.9100000000253</v>
      </c>
      <c r="L58" s="31">
        <v>0</v>
      </c>
      <c r="M58" s="27">
        <f t="shared" si="5"/>
        <v>5503.9100000000253</v>
      </c>
      <c r="N58" s="27">
        <f t="shared" si="14"/>
        <v>14831.360000000017</v>
      </c>
      <c r="O58" s="6">
        <f t="shared" si="6"/>
        <v>2.657423745825464E-2</v>
      </c>
      <c r="P58" s="12">
        <v>75999000</v>
      </c>
      <c r="Q58" s="7">
        <f t="shared" si="7"/>
        <v>18999750</v>
      </c>
      <c r="R58" s="8">
        <f t="shared" si="8"/>
        <v>15199800</v>
      </c>
      <c r="S58" s="8">
        <f t="shared" si="2"/>
        <v>3799950</v>
      </c>
      <c r="T58" s="5">
        <f t="shared" si="9"/>
        <v>35423893.020635881</v>
      </c>
      <c r="U58" s="34">
        <v>1</v>
      </c>
      <c r="V58" s="34">
        <v>1</v>
      </c>
      <c r="W58" s="34">
        <v>1</v>
      </c>
      <c r="X58" s="34">
        <v>1</v>
      </c>
      <c r="Y58" s="34">
        <v>0</v>
      </c>
      <c r="Z58" s="34">
        <f t="shared" si="10"/>
        <v>4</v>
      </c>
      <c r="AA58" s="5">
        <f t="shared" si="11"/>
        <v>3039960</v>
      </c>
      <c r="AB58" s="37">
        <f t="shared" si="3"/>
        <v>38463853.020635881</v>
      </c>
      <c r="AC58" s="38">
        <f t="shared" si="12"/>
        <v>2.0244399542433915</v>
      </c>
    </row>
    <row r="59" spans="1:29" s="9" customFormat="1" x14ac:dyDescent="0.25">
      <c r="A59" s="10">
        <v>56</v>
      </c>
      <c r="B59" s="36" t="s">
        <v>102</v>
      </c>
      <c r="C59" s="11" t="s">
        <v>141</v>
      </c>
      <c r="D59" s="5">
        <v>9</v>
      </c>
      <c r="E59" s="28">
        <v>2023</v>
      </c>
      <c r="F59" s="31">
        <v>2.6100000000000002E-2</v>
      </c>
      <c r="G59" s="27">
        <f t="shared" si="4"/>
        <v>1970.1996999999999</v>
      </c>
      <c r="H59" s="27">
        <v>2633.3199999999943</v>
      </c>
      <c r="I59" s="31">
        <v>8.2199999999999995E-2</v>
      </c>
      <c r="J59" s="27">
        <f t="shared" si="13"/>
        <v>2416.8610959999946</v>
      </c>
      <c r="K59" s="27">
        <v>3028.05</v>
      </c>
      <c r="L59" s="31">
        <v>0.16750000000000001</v>
      </c>
      <c r="M59" s="27">
        <f t="shared" si="5"/>
        <v>2520.8516250000002</v>
      </c>
      <c r="N59" s="27">
        <f t="shared" si="14"/>
        <v>6907.9124209999945</v>
      </c>
      <c r="O59" s="6">
        <f t="shared" si="6"/>
        <v>1.237732109641195E-2</v>
      </c>
      <c r="P59" s="12">
        <v>66474000</v>
      </c>
      <c r="Q59" s="7">
        <f t="shared" si="7"/>
        <v>16618500</v>
      </c>
      <c r="R59" s="8">
        <f t="shared" si="8"/>
        <v>13294800</v>
      </c>
      <c r="S59" s="8">
        <f t="shared" si="2"/>
        <v>3323700</v>
      </c>
      <c r="T59" s="5">
        <f t="shared" si="9"/>
        <v>16499171.390717056</v>
      </c>
      <c r="U59" s="34">
        <v>1</v>
      </c>
      <c r="V59" s="34">
        <v>0</v>
      </c>
      <c r="W59" s="34">
        <v>0</v>
      </c>
      <c r="X59" s="34">
        <v>1</v>
      </c>
      <c r="Y59" s="34">
        <v>0</v>
      </c>
      <c r="Z59" s="34">
        <f t="shared" si="10"/>
        <v>2</v>
      </c>
      <c r="AA59" s="5">
        <f t="shared" si="11"/>
        <v>1329480</v>
      </c>
      <c r="AB59" s="37">
        <f t="shared" si="3"/>
        <v>17828651.390717056</v>
      </c>
      <c r="AC59" s="38">
        <f t="shared" si="12"/>
        <v>1.0728195318901861</v>
      </c>
    </row>
    <row r="60" spans="1:29" s="9" customFormat="1" ht="15.75" thickBot="1" x14ac:dyDescent="0.3">
      <c r="A60" s="10">
        <v>57</v>
      </c>
      <c r="B60" s="36" t="s">
        <v>103</v>
      </c>
      <c r="C60" s="11" t="s">
        <v>104</v>
      </c>
      <c r="D60" s="5">
        <v>3</v>
      </c>
      <c r="E60" s="28">
        <v>1159</v>
      </c>
      <c r="F60" s="31">
        <v>0.21460000000000001</v>
      </c>
      <c r="G60" s="27">
        <f t="shared" si="4"/>
        <v>910.27859999999998</v>
      </c>
      <c r="H60" s="27">
        <v>1335.4999999999991</v>
      </c>
      <c r="I60" s="31">
        <v>0.17169999999999999</v>
      </c>
      <c r="J60" s="27">
        <f t="shared" si="13"/>
        <v>1106.1946499999992</v>
      </c>
      <c r="K60" s="27">
        <v>1524.8200000000002</v>
      </c>
      <c r="L60" s="31">
        <v>0.1802</v>
      </c>
      <c r="M60" s="27">
        <f t="shared" si="5"/>
        <v>1250.0474360000001</v>
      </c>
      <c r="N60" s="27">
        <f t="shared" si="14"/>
        <v>3266.5206859999989</v>
      </c>
      <c r="O60" s="6">
        <f t="shared" si="6"/>
        <v>5.8528210745383237E-3</v>
      </c>
      <c r="P60" s="12">
        <v>42164000</v>
      </c>
      <c r="Q60" s="7">
        <f t="shared" si="7"/>
        <v>10541000</v>
      </c>
      <c r="R60" s="8">
        <f t="shared" si="8"/>
        <v>8432800</v>
      </c>
      <c r="S60" s="8">
        <f t="shared" si="2"/>
        <v>2108200</v>
      </c>
      <c r="T60" s="5">
        <f t="shared" si="9"/>
        <v>7801906.1859841542</v>
      </c>
      <c r="U60" s="34">
        <v>1</v>
      </c>
      <c r="V60" s="34">
        <v>0</v>
      </c>
      <c r="W60" s="34">
        <v>0</v>
      </c>
      <c r="X60" s="34">
        <v>0</v>
      </c>
      <c r="Y60" s="34">
        <v>0</v>
      </c>
      <c r="Z60" s="34">
        <f t="shared" si="10"/>
        <v>1</v>
      </c>
      <c r="AA60" s="5">
        <f t="shared" si="11"/>
        <v>421640</v>
      </c>
      <c r="AB60" s="39">
        <f t="shared" si="3"/>
        <v>8223546.1859841542</v>
      </c>
      <c r="AC60" s="38">
        <f t="shared" si="12"/>
        <v>0.78014858039883828</v>
      </c>
    </row>
    <row r="61" spans="1:29" s="21" customFormat="1" ht="15.75" thickBot="1" x14ac:dyDescent="0.3">
      <c r="A61" s="42"/>
      <c r="B61" s="42"/>
      <c r="C61" s="42"/>
      <c r="D61" s="14"/>
      <c r="E61" s="15">
        <f>SUM(E4:E60)</f>
        <v>197538</v>
      </c>
      <c r="F61" s="15"/>
      <c r="G61" s="15">
        <f t="shared" ref="G61:H61" si="15">SUM(G4:G60)</f>
        <v>149371.46210000003</v>
      </c>
      <c r="H61" s="15">
        <f t="shared" si="15"/>
        <v>236136.46999999974</v>
      </c>
      <c r="I61" s="15"/>
      <c r="J61" s="15">
        <f t="shared" ref="J61" si="16">SUM(J4:J60)</f>
        <v>179729.81145499976</v>
      </c>
      <c r="K61" s="15">
        <f>SUM(K4:K60)</f>
        <v>280373.98000000097</v>
      </c>
      <c r="L61" s="15"/>
      <c r="M61" s="15">
        <f t="shared" ref="M61:N61" si="17">SUM(M4:M60)</f>
        <v>229009.19051000083</v>
      </c>
      <c r="N61" s="15">
        <f t="shared" si="17"/>
        <v>558110.46406500053</v>
      </c>
      <c r="O61" s="14">
        <f>SUM(O4:O60)</f>
        <v>1.0000000000000002</v>
      </c>
      <c r="P61" s="16">
        <f>SUM(P4:P60)</f>
        <v>5933576000</v>
      </c>
      <c r="Q61" s="17">
        <f>SUM(Q4:Q60)</f>
        <v>1483394000</v>
      </c>
      <c r="R61" s="18">
        <f>SUM(R4:R60)+AA62</f>
        <v>1333016350</v>
      </c>
      <c r="S61" s="15">
        <f t="shared" ref="S61:AA61" si="18">SUM(S4:S60)</f>
        <v>296678800</v>
      </c>
      <c r="T61" s="19">
        <f t="shared" si="18"/>
        <v>1333016350</v>
      </c>
      <c r="U61" s="19">
        <f t="shared" si="18"/>
        <v>32</v>
      </c>
      <c r="V61" s="19">
        <f t="shared" si="18"/>
        <v>25</v>
      </c>
      <c r="W61" s="19">
        <f t="shared" si="18"/>
        <v>28</v>
      </c>
      <c r="X61" s="19">
        <f t="shared" si="18"/>
        <v>28</v>
      </c>
      <c r="Y61" s="19">
        <f t="shared" si="18"/>
        <v>33</v>
      </c>
      <c r="Z61" s="19">
        <f t="shared" si="18"/>
        <v>146</v>
      </c>
      <c r="AA61" s="20">
        <f t="shared" si="18"/>
        <v>150377650</v>
      </c>
      <c r="AB61" s="40">
        <f t="shared" si="3"/>
        <v>1483394000</v>
      </c>
      <c r="AC61" s="41"/>
    </row>
    <row r="62" spans="1:29" s="21" customFormat="1" ht="15.75" thickBot="1" x14ac:dyDescent="0.3">
      <c r="C62" s="22">
        <v>1483394000</v>
      </c>
      <c r="Q62" s="22"/>
      <c r="R62" s="23">
        <f>R61+S61-AA62</f>
        <v>1483394000</v>
      </c>
      <c r="AA62" s="24">
        <f>S61-AA61</f>
        <v>146301150</v>
      </c>
      <c r="AB62" s="25">
        <f>SUBTOTAL(9,AB4:AB60)</f>
        <v>1483394000.0000002</v>
      </c>
    </row>
    <row r="63" spans="1:29" x14ac:dyDescent="0.25">
      <c r="C63" s="26">
        <f>C62-AB62</f>
        <v>0</v>
      </c>
    </row>
    <row r="65" spans="3:29" ht="15.75" x14ac:dyDescent="0.25">
      <c r="Z65" s="48"/>
      <c r="AA65" s="48"/>
      <c r="AB65" s="48"/>
      <c r="AC65" s="48"/>
    </row>
    <row r="66" spans="3:29" ht="15.75" x14ac:dyDescent="0.25">
      <c r="C66" s="45"/>
      <c r="Z66" s="46"/>
      <c r="AA66" s="46"/>
      <c r="AB66" s="46"/>
    </row>
    <row r="67" spans="3:29" ht="15.75" x14ac:dyDescent="0.25">
      <c r="C67" s="45"/>
      <c r="Z67" s="48"/>
      <c r="AA67" s="48"/>
      <c r="AB67" s="48"/>
      <c r="AC67" s="48"/>
    </row>
    <row r="68" spans="3:29" ht="15.75" x14ac:dyDescent="0.25">
      <c r="C68" s="45"/>
      <c r="Z68" s="48"/>
      <c r="AA68" s="48"/>
      <c r="AB68" s="48"/>
      <c r="AC68" s="48"/>
    </row>
    <row r="69" spans="3:29" x14ac:dyDescent="0.25">
      <c r="C69" s="45"/>
    </row>
    <row r="70" spans="3:29" x14ac:dyDescent="0.25">
      <c r="C70" s="45"/>
    </row>
    <row r="71" spans="3:29" x14ac:dyDescent="0.25">
      <c r="C71" s="45"/>
    </row>
    <row r="72" spans="3:29" x14ac:dyDescent="0.25">
      <c r="C72" s="45"/>
    </row>
    <row r="73" spans="3:29" x14ac:dyDescent="0.25">
      <c r="C73" s="45"/>
    </row>
    <row r="74" spans="3:29" x14ac:dyDescent="0.25">
      <c r="C74" s="45"/>
    </row>
    <row r="75" spans="3:29" x14ac:dyDescent="0.25">
      <c r="C75" s="45"/>
    </row>
    <row r="76" spans="3:29" x14ac:dyDescent="0.25">
      <c r="C76" s="45"/>
    </row>
    <row r="77" spans="3:29" x14ac:dyDescent="0.25">
      <c r="C77" s="45"/>
    </row>
    <row r="78" spans="3:29" x14ac:dyDescent="0.25">
      <c r="C78" s="45"/>
    </row>
    <row r="79" spans="3:29" x14ac:dyDescent="0.25">
      <c r="C79" s="45"/>
    </row>
  </sheetData>
  <mergeCells count="4">
    <mergeCell ref="A1:O1"/>
    <mergeCell ref="Z65:AC65"/>
    <mergeCell ref="Z67:AC67"/>
    <mergeCell ref="Z68:AC68"/>
  </mergeCells>
  <conditionalFormatting sqref="P29:P58 P4:S4 Q5:S60">
    <cfRule type="cellIs" priority="9" stopIfTrue="1" operator="equal">
      <formula>0</formula>
    </cfRule>
  </conditionalFormatting>
  <conditionalFormatting sqref="P28">
    <cfRule type="cellIs" priority="1" stopIfTrue="1" operator="equal">
      <formula>0</formula>
    </cfRule>
  </conditionalFormatting>
  <conditionalFormatting sqref="P59">
    <cfRule type="cellIs" priority="8" stopIfTrue="1" operator="equal">
      <formula>0</formula>
    </cfRule>
  </conditionalFormatting>
  <conditionalFormatting sqref="P5 P7 P9 P11 P13 P15 P17 P19 P21 P23 P25 P27 P29 P31 P33 P35 P37 P39 P41 P43 P45 P47 P49 P51 P53 P55 P57 P59 P61">
    <cfRule type="cellIs" priority="7" stopIfTrue="1" operator="equal">
      <formula>0</formula>
    </cfRule>
  </conditionalFormatting>
  <conditionalFormatting sqref="P6">
    <cfRule type="cellIs" priority="6" stopIfTrue="1" operator="equal">
      <formula>0</formula>
    </cfRule>
  </conditionalFormatting>
  <conditionalFormatting sqref="P7">
    <cfRule type="cellIs" priority="5" stopIfTrue="1" operator="equal">
      <formula>0</formula>
    </cfRule>
  </conditionalFormatting>
  <conditionalFormatting sqref="P8">
    <cfRule type="cellIs" priority="4" stopIfTrue="1" operator="equal">
      <formula>0</formula>
    </cfRule>
  </conditionalFormatting>
  <conditionalFormatting sqref="P9:P27">
    <cfRule type="cellIs" priority="3" stopIfTrue="1" operator="equal">
      <formula>0</formula>
    </cfRule>
  </conditionalFormatting>
  <conditionalFormatting sqref="P60">
    <cfRule type="cellIs" priority="2" stopIfTrue="1" operator="equal">
      <formula>0</formula>
    </cfRule>
  </conditionalFormatting>
  <dataValidations disablePrompts="1" count="1">
    <dataValidation allowBlank="1" showInputMessage="1" showErrorMessage="1" errorTitle="GRESKA!" error="Nisu dozvoljene izmene u Predracunu sredstava nakon 26.aprila 2012. u 8.35." sqref="P5:P60"/>
  </dataValidations>
  <pageMargins left="0.7" right="0.7" top="0.75" bottom="0.75" header="0.3" footer="0.3"/>
  <pageSetup orientation="portrait" horizontalDpi="300" verticalDpi="300" r:id="rId1"/>
  <headerFooter>
    <oddHeader>&amp;L&amp;"-,Bold"&amp;KFF0000UČINAK ZA 1. KVARTAL 2019.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2019-05-31T08:43:53Z</cp:lastPrinted>
  <dcterms:created xsi:type="dcterms:W3CDTF">2019-04-19T11:15:30Z</dcterms:created>
  <dcterms:modified xsi:type="dcterms:W3CDTF">2019-05-31T10:36:00Z</dcterms:modified>
</cp:coreProperties>
</file>